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S:\LIB\Acquisitions\Research Support\R&amp;KE\APC payment info\RCUK compliance\"/>
    </mc:Choice>
  </mc:AlternateContent>
  <bookViews>
    <workbookView xWindow="0" yWindow="0" windowWidth="9780" windowHeight="5310" tabRatio="696"/>
  </bookViews>
  <sheets>
    <sheet name="introduction" sheetId="8" r:id="rId1"/>
    <sheet name="definitions" sheetId="11" r:id="rId2"/>
    <sheet name="Jisc APC template v4" sheetId="25" r:id="rId3"/>
    <sheet name="Discounts, memberships &amp; pre-pa" sheetId="23" r:id="rId4"/>
    <sheet name="RCUK compliance summary" sheetId="21" r:id="rId5"/>
    <sheet name="Constrained values" sheetId="24" state="hidden" r:id="rId6"/>
  </sheets>
  <definedNames>
    <definedName name="_xlnm.Print_Area" localSheetId="2">'Jisc APC template v4'!$A$3:$AB$23</definedName>
  </definedNames>
  <calcPr calcId="162913"/>
</workbook>
</file>

<file path=xl/calcChain.xml><?xml version="1.0" encoding="utf-8"?>
<calcChain xmlns="http://schemas.openxmlformats.org/spreadsheetml/2006/main">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E28" i="21"/>
  <c r="G28" i="21" s="1"/>
  <c r="C29" i="21" s="1"/>
  <c r="E29" i="21" s="1"/>
  <c r="G29" i="21" s="1"/>
  <c r="C30" i="21" s="1"/>
  <c r="E30" i="21" s="1"/>
  <c r="G30" i="21" s="1"/>
  <c r="C31" i="21" s="1"/>
  <c r="E31" i="21" s="1"/>
  <c r="G31" i="21" s="1"/>
  <c r="C32" i="21" s="1"/>
  <c r="A7" i="23" l="1" a="1"/>
  <c r="A7" i="23" s="1"/>
  <c r="E7" i="23" s="1"/>
  <c r="G6" i="23"/>
  <c r="I6" i="23" s="1"/>
  <c r="E6" i="23"/>
  <c r="F6" i="23"/>
  <c r="K6" i="23" s="1"/>
  <c r="C42" i="21"/>
  <c r="C40" i="21"/>
  <c r="C20" i="21"/>
  <c r="C15" i="21"/>
  <c r="F7" i="23" l="1"/>
  <c r="K7" i="23" s="1"/>
  <c r="A8" i="23" a="1"/>
  <c r="A8" i="23" s="1"/>
  <c r="G8" i="23" s="1"/>
  <c r="I8" i="23" s="1"/>
  <c r="H7" i="23"/>
  <c r="J7" i="23" s="1"/>
  <c r="G7" i="23"/>
  <c r="I7" i="23" s="1"/>
  <c r="C35" i="21"/>
  <c r="E8" i="23" l="1"/>
  <c r="H8" i="23"/>
  <c r="J8" i="23" s="1"/>
  <c r="F8" i="23"/>
  <c r="K8" i="23" s="1"/>
  <c r="A9" i="23" a="1"/>
  <c r="A9" i="23" s="1"/>
  <c r="E9" i="23" s="1"/>
  <c r="F9" i="23" l="1"/>
  <c r="K9" i="23" s="1"/>
  <c r="H9" i="23"/>
  <c r="J9" i="23" s="1"/>
  <c r="A10" i="23" a="1"/>
  <c r="A10" i="23" s="1"/>
  <c r="A11" i="23" s="1" a="1"/>
  <c r="A11" i="23" s="1"/>
  <c r="G9" i="23"/>
  <c r="I9" i="23" s="1"/>
  <c r="E10" i="23" l="1"/>
  <c r="F10" i="23"/>
  <c r="K10" i="23" s="1"/>
  <c r="G10" i="23"/>
  <c r="I10" i="23" s="1"/>
  <c r="H10" i="23"/>
  <c r="J10" i="23" s="1"/>
  <c r="A12" i="23" a="1"/>
  <c r="A12" i="23" s="1"/>
  <c r="G12" i="23" s="1"/>
  <c r="I12" i="23" s="1"/>
  <c r="G11" i="23"/>
  <c r="I11" i="23" s="1"/>
  <c r="E11" i="23"/>
  <c r="F11" i="23"/>
  <c r="K11" i="23" s="1"/>
  <c r="H11" i="23"/>
  <c r="J11" i="23" s="1"/>
  <c r="H12" i="23" l="1"/>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authors>
    <author>RCUK Guidance</author>
  </authors>
  <commentList>
    <comment ref="A4" authorId="0" shapeId="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text>
        <r>
          <rPr>
            <b/>
            <sz val="9"/>
            <color indexed="81"/>
            <rFont val="Tahoma"/>
            <family val="2"/>
          </rPr>
          <t>Guidance:</t>
        </r>
        <r>
          <rPr>
            <sz val="9"/>
            <color indexed="81"/>
            <rFont val="Tahoma"/>
            <family val="2"/>
          </rPr>
          <t xml:space="preserve">
PubMed unique identifier.</t>
        </r>
      </text>
    </comment>
    <comment ref="C4" authorId="0" shapeId="0">
      <text>
        <r>
          <rPr>
            <b/>
            <sz val="9"/>
            <color indexed="81"/>
            <rFont val="Tahoma"/>
            <family val="2"/>
          </rPr>
          <t>Guidance:</t>
        </r>
        <r>
          <rPr>
            <sz val="9"/>
            <color indexed="81"/>
            <rFont val="Tahoma"/>
            <family val="2"/>
          </rPr>
          <t xml:space="preserve">
The Digital Object Identifier.</t>
        </r>
      </text>
    </comment>
    <comment ref="D4" authorId="0" shapeId="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text>
        <r>
          <rPr>
            <b/>
            <sz val="9"/>
            <color indexed="81"/>
            <rFont val="Tahoma"/>
            <family val="2"/>
          </rPr>
          <t>Guidance:</t>
        </r>
        <r>
          <rPr>
            <sz val="9"/>
            <color indexed="81"/>
            <rFont val="Tahoma"/>
            <family val="2"/>
          </rPr>
          <t xml:space="preserve">
Grant ID for second funder (column O).</t>
        </r>
      </text>
    </comment>
    <comment ref="Q4" authorId="0" shapeId="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text>
        <r>
          <rPr>
            <b/>
            <sz val="9"/>
            <color indexed="81"/>
            <rFont val="Tahoma"/>
            <family val="2"/>
          </rPr>
          <t>Guidance:</t>
        </r>
        <r>
          <rPr>
            <sz val="9"/>
            <color indexed="81"/>
            <rFont val="Tahoma"/>
            <family val="2"/>
          </rPr>
          <t xml:space="preserve">
Grant ID for third funder (column Q).</t>
        </r>
      </text>
    </comment>
    <comment ref="S4" authorId="0" shapeId="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text>
        <r>
          <rPr>
            <b/>
            <sz val="9"/>
            <color indexed="81"/>
            <rFont val="Tahoma"/>
            <family val="2"/>
          </rPr>
          <t>Guidance:</t>
        </r>
        <r>
          <rPr>
            <sz val="9"/>
            <color indexed="81"/>
            <rFont val="Tahoma"/>
            <family val="2"/>
          </rPr>
          <t xml:space="preserve">
Currency that the APC was originally paid in e.g. GBP, USD, EUR.</t>
        </r>
      </text>
    </comment>
    <comment ref="V4" authorId="0" shapeId="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text>
        <r>
          <rPr>
            <b/>
            <sz val="9"/>
            <color indexed="81"/>
            <rFont val="Tahoma"/>
            <family val="2"/>
          </rPr>
          <t>Guidance:</t>
        </r>
        <r>
          <rPr>
            <sz val="9"/>
            <color indexed="81"/>
            <rFont val="Tahoma"/>
            <family val="2"/>
          </rPr>
          <t xml:space="preserve">
Mandatory only for publications funded by COAF.</t>
        </r>
      </text>
    </comment>
    <comment ref="Z4" authorId="0" shapeId="0">
      <text>
        <r>
          <rPr>
            <b/>
            <sz val="9"/>
            <color indexed="81"/>
            <rFont val="Tahoma"/>
            <family val="2"/>
          </rPr>
          <t>Guidance:</t>
        </r>
        <r>
          <rPr>
            <sz val="9"/>
            <color indexed="81"/>
            <rFont val="Tahoma"/>
            <family val="2"/>
          </rPr>
          <t xml:space="preserve">
Mandatory only for publications funded by RCUK.</t>
        </r>
      </text>
    </comment>
    <comment ref="AA4" authorId="0" shapeId="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B4" authorId="0" shapeId="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sharedStrings.xml><?xml version="1.0" encoding="utf-8"?>
<sst xmlns="http://schemas.openxmlformats.org/spreadsheetml/2006/main" count="522" uniqueCount="382">
  <si>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</si>
  <si>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</si>
  <si>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</si>
  <si>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</si>
  <si>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</si>
  <si>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</si>
  <si>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</si>
  <si>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</si>
  <si>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</si>
  <si>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</si>
  <si>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</si>
  <si>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</si>
  <si>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</si>
  <si>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</si>
  <si>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</si>
  <si>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</si>
  <si>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</si>
  <si>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</si>
  <si>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</si>
  <si>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</si>
  <si>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</si>
  <si>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</si>
  <si>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</si>
  <si>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</si>
  <si>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</si>
  <si>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</si>
  <si>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</si>
  <si>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</si>
  <si>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</si>
  <si>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</si>
  <si>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</si>
  <si>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</si>
  <si>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</si>
  <si>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</si>
  <si>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EUR</t>
  </si>
  <si>
    <t>None</t>
  </si>
  <si>
    <t>Conference Paper/Proceeding/Abstract</t>
  </si>
  <si>
    <t>Institutional</t>
  </si>
  <si>
    <t>GBP</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</si>
  <si>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</si>
  <si>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</si>
  <si>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</si>
  <si>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</si>
  <si>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</si>
  <si>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</si>
  <si>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</si>
  <si>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</si>
  <si>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</si>
  <si>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</si>
  <si>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</si>
  <si>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</si>
  <si>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</si>
  <si>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</si>
  <si>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</si>
  <si>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</si>
  <si>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</si>
  <si>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</si>
  <si>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</si>
  <si>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</si>
  <si>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</si>
  <si>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</si>
  <si>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</si>
  <si>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</si>
  <si>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Compliance based on actual publications data</t>
  </si>
  <si>
    <t>Number</t>
  </si>
  <si>
    <t>Total publications arising from research council funding</t>
  </si>
  <si>
    <t>Number of gold compliant publications</t>
  </si>
  <si>
    <t>Number of green compliant publications</t>
  </si>
  <si>
    <t>Overall compliance</t>
  </si>
  <si>
    <t>Compliance based on estimates of publication numbers</t>
  </si>
  <si>
    <t>Percent</t>
  </si>
  <si>
    <t>Proportion of compliance delivered through the gold route</t>
  </si>
  <si>
    <t>Proportion of compliance delivered through the green route</t>
  </si>
  <si>
    <t xml:space="preserve">Estimate of overall compliance </t>
  </si>
  <si>
    <t>OA block grant summary information</t>
  </si>
  <si>
    <t>OA grant brought forward</t>
  </si>
  <si>
    <t>OA grant received</t>
  </si>
  <si>
    <t>OA Grant available</t>
  </si>
  <si>
    <t>OA grant spent</t>
  </si>
  <si>
    <t>OA grant carried forward</t>
  </si>
  <si>
    <t>OA operations/APC processing</t>
  </si>
  <si>
    <t>Amount</t>
  </si>
  <si>
    <t>Staff costs</t>
  </si>
  <si>
    <t>Non-staff costs</t>
  </si>
  <si>
    <t>Total OA operations/APC processing</t>
  </si>
  <si>
    <t>Total of non-publisher spend</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</si>
  <si>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</si>
  <si>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</si>
  <si>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</si>
  <si>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</si>
  <si>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</si>
  <si>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Provide short statement on how implementation of RCUK OA policy is progressing.</t>
  </si>
  <si>
    <t>Compliance summary - no data</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</si>
  <si>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</si>
  <si>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</si>
  <si>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</si>
  <si>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</si>
  <si>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</si>
  <si>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A</t>
  </si>
  <si>
    <t>B</t>
  </si>
  <si>
    <t>C</t>
  </si>
  <si>
    <t>D</t>
  </si>
  <si>
    <t>E</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</si>
  <si>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</si>
  <si>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</si>
  <si>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</si>
  <si>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</si>
  <si>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</si>
  <si>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</si>
  <si>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</si>
  <si>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</si>
  <si>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</si>
  <si>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</si>
  <si>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</si>
  <si>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</si>
  <si>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</si>
  <si>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Other - details-7</t>
  </si>
  <si>
    <t>Other - details-6</t>
  </si>
  <si>
    <t>Other - details-5</t>
  </si>
  <si>
    <t>Other - details-4</t>
  </si>
  <si>
    <t>Other - details-3</t>
  </si>
  <si>
    <t xml:space="preserve">Other OA costs     </t>
  </si>
  <si>
    <t>Sum of 'Other - details' below</t>
  </si>
  <si>
    <t>E   Comments</t>
  </si>
  <si>
    <t>Summary information on open access spend</t>
  </si>
  <si>
    <r>
      <rPr>
        <b/>
        <sz val="11"/>
        <rFont val="Calibri"/>
        <family val="2"/>
        <scheme val="minor"/>
      </rPr>
      <t xml:space="preserve">Actual </t>
    </r>
    <r>
      <rPr>
        <sz val="11"/>
        <rFont val="Calibri"/>
        <family val="2"/>
        <scheme val="minor"/>
      </rPr>
      <t>Year 1 spend (April 2013 - March 2014)</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</si>
  <si>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</si>
  <si>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</si>
  <si>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t>Estimated spend in Year 5 (April 2017 - March 2018)</t>
  </si>
  <si>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</si>
  <si>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</si>
  <si>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</si>
  <si>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</si>
  <si>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</si>
  <si>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</si>
  <si>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</si>
  <si>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</si>
  <si>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</si>
  <si>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</si>
  <si>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</si>
  <si>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</si>
  <si>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</si>
  <si>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</si>
  <si>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</si>
  <si>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</si>
  <si>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</si>
  <si>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</si>
  <si>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</si>
  <si>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</si>
  <si>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</si>
  <si>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</si>
  <si>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</si>
  <si>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</si>
  <si>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</si>
  <si>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</si>
  <si>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</si>
  <si>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</si>
  <si>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</si>
  <si>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</si>
  <si>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</si>
  <si>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</si>
  <si>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</si>
  <si>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</si>
  <si>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</si>
  <si>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</si>
  <si>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</si>
  <si>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</si>
  <si>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</si>
  <si>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</si>
  <si>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</si>
  <si>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</si>
  <si>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</si>
  <si>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</si>
  <si>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</si>
  <si>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</si>
  <si>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</si>
  <si>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</si>
  <si>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</si>
  <si>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</si>
  <si>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</si>
  <si>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</si>
  <si>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</si>
  <si>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</si>
  <si>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</si>
  <si>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</si>
  <si>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</si>
  <si>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</si>
  <si>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</si>
  <si>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</si>
  <si>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</si>
  <si>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</si>
  <si>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</si>
  <si>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</si>
  <si>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</si>
  <si>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</si>
  <si>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</si>
  <si>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Summary information on compliance with RCUK OA policy </t>
    </r>
    <r>
      <rPr>
        <b/>
        <sz val="14"/>
        <color theme="4"/>
        <rFont val="Calibri"/>
        <family val="2"/>
        <scheme val="minor"/>
      </rPr>
      <t>1 April 2016-31 March 2017</t>
    </r>
    <r>
      <rPr>
        <b/>
        <sz val="14"/>
        <rFont val="Calibri"/>
        <family val="2"/>
        <scheme val="minor"/>
      </rPr>
      <t xml:space="preserve"> (to be completed by all ROs)</t>
    </r>
  </si>
  <si>
    <r>
      <t>Summary of non-publisher spend (</t>
    </r>
    <r>
      <rPr>
        <b/>
        <sz val="11"/>
        <color theme="4"/>
        <rFont val="Calibri"/>
        <family val="2"/>
        <scheme val="minor"/>
      </rPr>
      <t>1 April 2016 to 31 March 2017</t>
    </r>
    <r>
      <rPr>
        <b/>
        <sz val="11"/>
        <rFont val="Calibri"/>
        <family val="2"/>
        <scheme val="minor"/>
      </rPr>
      <t>)</t>
    </r>
  </si>
  <si>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</si>
  <si>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</si>
  <si>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</si>
  <si>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</si>
  <si>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</si>
  <si>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</si>
  <si>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</si>
  <si>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</si>
  <si>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</si>
  <si>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</si>
  <si>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</si>
  <si>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</si>
  <si>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</si>
  <si>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</si>
  <si>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</si>
  <si>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</si>
  <si>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</si>
  <si>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</si>
  <si>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</si>
  <si>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</si>
  <si>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</si>
  <si>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</si>
  <si>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</si>
  <si>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</si>
  <si>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</si>
  <si>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</si>
  <si>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</si>
  <si>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</si>
  <si>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</si>
  <si>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</si>
  <si>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</si>
  <si>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</si>
  <si>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</si>
  <si>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</si>
  <si>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</si>
  <si>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</si>
  <si>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</si>
  <si>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</si>
  <si>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</si>
  <si>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</si>
  <si>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</si>
  <si>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r>
      <rPr>
        <b/>
        <sz val="11"/>
        <rFont val="Calibri"/>
        <family val="2"/>
        <scheme val="minor"/>
      </rPr>
      <t xml:space="preserve">Actual </t>
    </r>
    <r>
      <rPr>
        <sz val="11"/>
        <rFont val="Calibri"/>
        <family val="2"/>
        <scheme val="minor"/>
      </rPr>
      <t>Year 4 spend (April 2016 - March 2017)</t>
    </r>
  </si>
  <si>
    <t>Wellcome supplement</t>
  </si>
  <si>
    <t>Institution name:</t>
  </si>
  <si>
    <t>Contact name and email address:</t>
  </si>
  <si>
    <t xml:space="preserve">Research Fish subscription 01/05/2016 </t>
  </si>
  <si>
    <t xml:space="preserve">Attendance at Open access update event 2016 </t>
  </si>
  <si>
    <t>25/03/2016</t>
  </si>
  <si>
    <t>10.1186/s13068-016-0504-3</t>
  </si>
  <si>
    <t>Scaling-up of a novel, simplified MFC stack based on a self-stratifying urine column</t>
  </si>
  <si>
    <t>10/05/2016</t>
  </si>
  <si>
    <t>EP/L002132/1/</t>
  </si>
  <si>
    <t>06/04/2016</t>
  </si>
  <si>
    <t>02/03/2016</t>
  </si>
  <si>
    <t>10.1016/j.jrurstud.2016.03.001</t>
  </si>
  <si>
    <t>A review of the rural-digital policy agenda from a community resilience perspective</t>
  </si>
  <si>
    <t>06/05/2016</t>
  </si>
  <si>
    <t>EP/G066051/1</t>
  </si>
  <si>
    <t>includes £45.55 credit card fee</t>
  </si>
  <si>
    <t>01/04/2016</t>
  </si>
  <si>
    <t>10.1016/j.biortech.2016.04.004</t>
  </si>
  <si>
    <t>Microbial Fuel Cell-driven caustic potash production from wastewater for carbon sequestration</t>
  </si>
  <si>
    <t>05/04/2016</t>
  </si>
  <si>
    <t>EP/L002132/1</t>
  </si>
  <si>
    <t>13/04/2016</t>
  </si>
  <si>
    <t>12/04/2016</t>
  </si>
  <si>
    <t>includes £83.17 credit card fee</t>
  </si>
  <si>
    <t>15/04/2016</t>
  </si>
  <si>
    <t>EP/I004653/1</t>
  </si>
  <si>
    <t>10.1038/srep25571</t>
  </si>
  <si>
    <t>Electricity and disinfectant production from wastewater: Microbial Fuel Cell as a self-powered electrolyser</t>
  </si>
  <si>
    <t>12/05/2016</t>
  </si>
  <si>
    <t>09/05/2016</t>
  </si>
  <si>
    <t>19/04/2016</t>
  </si>
  <si>
    <t>10.1016/j.erss.2016.04.013</t>
  </si>
  <si>
    <t>Mapping household direct energy consumption in the United Kingdom to provide a new perspective on energy justice</t>
  </si>
  <si>
    <t>02/06/2016</t>
  </si>
  <si>
    <t>EP/K000438/1</t>
  </si>
  <si>
    <t>04/05/2016</t>
  </si>
  <si>
    <t>includes £62.78 credit card fee</t>
  </si>
  <si>
    <t>10.1016/j.biortech.2016.03.135</t>
  </si>
  <si>
    <t>A review into the use of ceramics in microbial fuel cells</t>
  </si>
  <si>
    <t>28/03/2016</t>
  </si>
  <si>
    <t>EP/L002132/1 /</t>
  </si>
  <si>
    <t>11/05/2016</t>
  </si>
  <si>
    <t>Includes £82.58 exchange rate credit card charge</t>
  </si>
  <si>
    <t>05/05/2016</t>
  </si>
  <si>
    <t>http://dx.doi.org/10.1016/j.tra.2016.05.005</t>
  </si>
  <si>
    <t>Changes to commute mode: The role of life events, spatial context and environmental attitude</t>
  </si>
  <si>
    <t>25/05/2016</t>
  </si>
  <si>
    <t>ES/K00445X/1 / </t>
  </si>
  <si>
    <t>18/05/2016</t>
  </si>
  <si>
    <t>Includes £44.10 exchange rate credit card charge</t>
  </si>
  <si>
    <t>Includes £83.81 exchange rate credit card charge</t>
  </si>
  <si>
    <t>14/06/2016</t>
  </si>
  <si>
    <t>10.1016/j.apenergy.2016.06.006</t>
  </si>
  <si>
    <t>Urine transduction to usable energy: A modular MFC approach for smartphone and remote system charging</t>
  </si>
  <si>
    <t>18/06/2016</t>
  </si>
  <si>
    <t>08/06/2016</t>
  </si>
  <si>
    <t>Includes £68.76 credit card exchange rate fee</t>
  </si>
  <si>
    <t>06/07/2016</t>
  </si>
  <si>
    <t>26/07/2016</t>
  </si>
  <si>
    <t>Microbial fuel cell – A novel self-powered wastewater electrolyser for electrocoagulation of heavy metals</t>
  </si>
  <si>
    <t>10.1016/j.ijhydene.2016.06.161</t>
  </si>
  <si>
    <t>20/06/2016</t>
  </si>
  <si>
    <t>10.1136/medhum-2016-010959</t>
  </si>
  <si>
    <t>27/06/2016</t>
  </si>
  <si>
    <t>Medical performance and the ‘inaccessible’ experience of illness: an exploratory study</t>
  </si>
  <si>
    <t>AH/K003518/1 /</t>
  </si>
  <si>
    <t>28/06/2016</t>
  </si>
  <si>
    <t>10.1016/j.jtrangeo.2016.07.009</t>
  </si>
  <si>
    <t>Understanding the process that gives rise to household car ownership level changes</t>
  </si>
  <si>
    <t>01/08/2016</t>
  </si>
  <si>
    <t>22/07/2016</t>
  </si>
  <si>
    <t>EP/f00572/1 /</t>
  </si>
  <si>
    <t>Includes £29.65 exchange rate credit card charge</t>
  </si>
  <si>
    <t>Includes £78.89 exchange rate credit card charge</t>
  </si>
  <si>
    <t>USD</t>
  </si>
  <si>
    <t>23/08/2016</t>
  </si>
  <si>
    <t>BB/J014796/1 /</t>
  </si>
  <si>
    <t>A low frequency persistent reservoir of a genomic island in a pathogen population ensures island survival and improves pathogen fitness in a susceptible host</t>
  </si>
  <si>
    <t>10.1111/1462-2920.13482</t>
  </si>
  <si>
    <t>http://europepmc.org/abstract/MED/27491006</t>
  </si>
  <si>
    <t>02/08/2016</t>
  </si>
  <si>
    <t>07/08/2016</t>
  </si>
  <si>
    <t>10.1111/tran.12149</t>
  </si>
  <si>
    <t>Sustainable flood memories, lay knowledges and the development of community resilience to future flood risk</t>
  </si>
  <si>
    <t>22/09/2016</t>
  </si>
  <si>
    <t>ES/I003576/2 / </t>
  </si>
  <si>
    <t>Includes £67.62 exchange rate credit card charge</t>
  </si>
  <si>
    <t>Includes £2.34 exchange rate credit card fee</t>
  </si>
  <si>
    <t>05/12/2016</t>
  </si>
  <si>
    <t>EP/H019480/1 /</t>
  </si>
  <si>
    <t>Autonomous Energy Harvesting and Prevention of Cell Reversal in MFC Stacks</t>
  </si>
  <si>
    <t>doi: 10.1149/2.0081703jes</t>
  </si>
  <si>
    <t>18/11/2016</t>
  </si>
  <si>
    <t>Includes £67.24 exchange rate credit card charge</t>
  </si>
  <si>
    <t>13/12/2016</t>
  </si>
  <si>
    <t>EP/N005740/1 / </t>
  </si>
  <si>
    <t>3D printed components of microbial fuel cells: Towards monolithic microbial fuel cell fabrication using additive layer manufacturing</t>
  </si>
  <si>
    <t>29/12/2016</t>
  </si>
  <si>
    <t>10.1016/j.seta.2016.11.006</t>
  </si>
  <si>
    <t>29/11/2016</t>
  </si>
  <si>
    <t>08/12/2016</t>
  </si>
  <si>
    <t>19/01/2016</t>
  </si>
  <si>
    <t>EP/K000438/1 </t>
  </si>
  <si>
    <t>24/12/2016</t>
  </si>
  <si>
    <t>http://dx.doi.org/10.1016/j.tranpol.2016.12.007</t>
  </si>
  <si>
    <t>Financial Implications of Car Ownership and Use: a distributional analysis based on observed spatial variance considering income and domestic energy costs</t>
  </si>
  <si>
    <t>IN PRESS</t>
  </si>
  <si>
    <t>Includes £48.90 exchange rate credit card charge. Article available online 31/01/2017</t>
  </si>
  <si>
    <t>Includes £20.72 exchange rate credit card charge</t>
  </si>
  <si>
    <t>30/01/2017</t>
  </si>
  <si>
    <t>NE/L000342/1 / </t>
  </si>
  <si>
    <t>20/01/2017</t>
  </si>
  <si>
    <t>An Extended Dose–Response Model for Microbial Responses to Ionizing Radiation</t>
  </si>
  <si>
    <t>10.3389/fenvs.2017.00006</t>
  </si>
  <si>
    <t>03/02/2017</t>
  </si>
  <si>
    <t>27/02/2017</t>
  </si>
  <si>
    <t>EP/E061796/1</t>
  </si>
  <si>
    <t>20/03/2017</t>
  </si>
  <si>
    <t>Measuring site fidelity and spatial segregation within animal societies</t>
  </si>
  <si>
    <t>10.1111/2041-210X.12751</t>
  </si>
  <si>
    <t>01/02/2017</t>
  </si>
  <si>
    <t>Includes credit card exchange rate fee of £29.79</t>
  </si>
  <si>
    <t>14/02/2017</t>
  </si>
  <si>
    <t>EP/N005740/1</t>
  </si>
  <si>
    <t>02/02/2017</t>
  </si>
  <si>
    <t>On design mining: Coevolution and Surrogate models</t>
  </si>
  <si>
    <t>MIT Press</t>
  </si>
  <si>
    <t>Artificial Life</t>
  </si>
  <si>
    <t>ISSN 1064-5462</t>
  </si>
  <si>
    <t>26/03/2016</t>
  </si>
  <si>
    <t>10.1007/s11033-016-3977-z</t>
  </si>
  <si>
    <t>Polymorphisms of the porcine cathepsins, growth hormone-releasing hormone and leptin receptor genes and their association with meat quality traits in Ukrainian Large White breed</t>
  </si>
  <si>
    <t>01/06/2016</t>
  </si>
  <si>
    <t>BB/L024268/1</t>
  </si>
  <si>
    <t>16/02/2017</t>
  </si>
  <si>
    <t>07/03/2017</t>
  </si>
  <si>
    <t>Variants of the EAAT2 glutamate transporter gene promoter are associated with cerebral palsy in preterm Infants.</t>
  </si>
  <si>
    <t>10.1007/s12035-017-0462-1</t>
  </si>
  <si>
    <t>BB/F011326/1 </t>
  </si>
  <si>
    <t>20/02/2017</t>
  </si>
  <si>
    <t>The University of the West of England continues to work towards RCUK compliance. We have an accurate record of payment of APCs for Gold Open Access publishing through official UWE workflows, which has been aided by the adoption of JISC Monitor local. We have also managed to collect some information regarding gold open access payments made by co-authors at other institutions following the subscription to Scopus in April 2016 and the adoption of JISC publication router. However these mechanisms are still in their infancy, with only a limited number of publishers being included. Scopus was used to identify journal articles with any author affiliated to UWE between 2013-2017. In an attempt to identify research supported by RCUK, these results were restricted to articles where one of the research councils was attributed in the acknowledgements. Analysis of the results, with cross checking against JISC  monitor and articles deposited in the UWE repository, indicated that, over the period 2013-2017, approximately 23% of RCUK funded research had been published compliantly via the green route and 59% via the gold route. 18% of articles were non-compliant. It is was also identified that there has been an increase in compliance via the gold route each year. However we recognise that all articles published as a result of RCUK funding have been identified and we are therefore unable to provide an accurate estimate of the total number of publications produced. We continue to remind researchers about the RCUK block grant through appropriate channels and saw a marked increase in demand in the period from April 2016 - August 2016.  We are unable to predict whether this will be repeated for the same period in 2017. There is a pilot in one faculty to allocate APC funding to certain strategic publications, which so far has seen a limited uptake. Library services produced a report for the University of the West of England’s Research strategy implementation group to prompt further discussion on institutional financial support for open access publishing. With the newly acquired access to Scopus, we hope to capture more publications by receiving regular publication alerts for publications by UWE authors. Finally, UWE are in the procurement process for the purchase of a CRIS which we hope will improve our ability to report on compliance for both Green and Gold publications.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</si>
</sst>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2" formatCode="_-&quot;£&quot;* #,##0_-;\-&quot;£&quot;* #,##0_-;_-&quot;£&quot;* &quot;-&quot;_-;_-@_-"/>
    <numFmt numFmtId="164" formatCode="#,##0_ ;\-#,##0\ "/>
    <numFmt numFmtId="165" formatCode="&quot;£&quot;#,##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sz val="10"/>
      <name val="Arial"/>
      <family val="2"/>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sz val="11"/>
      <color rgb="FF2C3841"/>
      <name val="Arial"/>
      <family val="2"/>
    </font>
    <font>
      <sz val="9"/>
      <color rgb="FF2C3841"/>
      <name val="Arial"/>
      <family val="2"/>
    </font>
    <font>
      <sz val="10"/>
      <color rgb="FF333333"/>
      <name val="Arial"/>
      <family val="2"/>
    </font>
  </fonts>
  <fills count="14">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rgb="FF92D050"/>
        <bgColor rgb="FFD9D9D9"/>
      </patternFill>
    </fill>
    <fill>
      <patternFill patternType="solid">
        <fgColor theme="2" tint="-9.9978637043366805E-2"/>
        <bgColor indexed="64"/>
      </patternFill>
    </fill>
  </fills>
  <borders count="26">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0" fontId="8" fillId="2" borderId="1"/>
    <xf numFmtId="0" fontId="7" fillId="2" borderId="1"/>
    <xf numFmtId="0" fontId="15"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5" fillId="2" borderId="1" applyNumberFormat="0" applyFill="0" applyBorder="0" applyAlignment="0" applyProtection="0"/>
    <xf numFmtId="0" fontId="2" fillId="2" borderId="1"/>
    <xf numFmtId="0" fontId="2" fillId="2" borderId="1"/>
    <xf numFmtId="0" fontId="2" fillId="2" borderId="1"/>
    <xf numFmtId="0" fontId="2" fillId="2" borderId="1"/>
    <xf numFmtId="0" fontId="25" fillId="2" borderId="1"/>
    <xf numFmtId="0" fontId="1" fillId="2" borderId="1"/>
  </cellStyleXfs>
  <cellXfs count="236">
    <xf numFmtId="0" fontId="0" fillId="0" borderId="0" xfId="0"/>
    <xf numFmtId="0" fontId="16" fillId="2" borderId="1" xfId="1" applyFont="1"/>
    <xf numFmtId="0" fontId="16" fillId="2" borderId="1" xfId="1" applyFont="1" applyAlignment="1">
      <alignment wrapText="1"/>
    </xf>
    <xf numFmtId="0" fontId="0" fillId="0" borderId="1" xfId="0" applyBorder="1"/>
    <xf numFmtId="0" fontId="15" fillId="0" borderId="4" xfId="3" applyBorder="1" applyAlignment="1"/>
    <xf numFmtId="0" fontId="12" fillId="0" borderId="9" xfId="0" applyFont="1" applyBorder="1" applyAlignment="1"/>
    <xf numFmtId="0" fontId="15" fillId="0" borderId="1" xfId="3" applyBorder="1" applyAlignment="1"/>
    <xf numFmtId="0" fontId="0" fillId="0" borderId="10" xfId="0" applyBorder="1"/>
    <xf numFmtId="0" fontId="11" fillId="6" borderId="3" xfId="5" applyFont="1" applyFill="1" applyBorder="1" applyAlignment="1" applyProtection="1">
      <alignment horizontal="right" wrapText="1"/>
    </xf>
    <xf numFmtId="0" fontId="19" fillId="5" borderId="1" xfId="8" applyFont="1" applyFill="1" applyProtection="1"/>
    <xf numFmtId="0" fontId="21" fillId="5" borderId="1" xfId="8" applyFont="1" applyFill="1" applyProtection="1"/>
    <xf numFmtId="0" fontId="19" fillId="5" borderId="1" xfId="8" applyFont="1" applyFill="1" applyAlignment="1" applyProtection="1">
      <alignment horizontal="right"/>
    </xf>
    <xf numFmtId="0" fontId="19" fillId="5" borderId="1" xfId="8" quotePrefix="1" applyFont="1" applyFill="1" applyProtection="1"/>
    <xf numFmtId="0" fontId="19" fillId="2" borderId="1" xfId="8" applyFont="1" applyProtection="1">
      <protection locked="0"/>
    </xf>
    <xf numFmtId="0" fontId="23" fillId="5" borderId="1" xfId="8" applyFont="1" applyFill="1" applyAlignment="1" applyProtection="1">
      <alignment horizontal="right" vertical="top"/>
    </xf>
    <xf numFmtId="0" fontId="21" fillId="6" borderId="3" xfId="8" applyFont="1" applyFill="1" applyBorder="1" applyAlignment="1" applyProtection="1">
      <alignment horizontal="right"/>
    </xf>
    <xf numFmtId="0" fontId="21" fillId="6" borderId="4" xfId="8" applyFont="1" applyFill="1" applyBorder="1" applyAlignment="1" applyProtection="1">
      <alignment horizontal="center"/>
    </xf>
    <xf numFmtId="0" fontId="19" fillId="6" borderId="9" xfId="8" applyFont="1" applyFill="1" applyBorder="1" applyAlignment="1" applyProtection="1">
      <alignment horizontal="right"/>
    </xf>
    <xf numFmtId="1" fontId="19" fillId="7" borderId="10" xfId="8" applyNumberFormat="1" applyFont="1" applyFill="1" applyBorder="1" applyProtection="1">
      <protection locked="0"/>
    </xf>
    <xf numFmtId="0" fontId="19" fillId="6" borderId="11" xfId="8" applyFont="1" applyFill="1" applyBorder="1" applyAlignment="1" applyProtection="1">
      <alignment horizontal="right"/>
    </xf>
    <xf numFmtId="9" fontId="19" fillId="6" borderId="12" xfId="8" applyNumberFormat="1" applyFont="1" applyFill="1" applyBorder="1" applyProtection="1"/>
    <xf numFmtId="9" fontId="19" fillId="5" borderId="1" xfId="8" applyNumberFormat="1" applyFont="1" applyFill="1" applyProtection="1"/>
    <xf numFmtId="9" fontId="21" fillId="6" borderId="4" xfId="8" applyNumberFormat="1" applyFont="1" applyFill="1" applyBorder="1" applyAlignment="1" applyProtection="1">
      <alignment horizontal="center"/>
    </xf>
    <xf numFmtId="0" fontId="19" fillId="6" borderId="9" xfId="8" applyFont="1" applyFill="1" applyBorder="1" applyAlignment="1" applyProtection="1">
      <alignment horizontal="right" wrapText="1"/>
    </xf>
    <xf numFmtId="9" fontId="19" fillId="7" borderId="10" xfId="8" applyNumberFormat="1" applyFont="1" applyFill="1" applyBorder="1" applyProtection="1">
      <protection locked="0"/>
    </xf>
    <xf numFmtId="0" fontId="21" fillId="2" borderId="1" xfId="8" applyFont="1" applyAlignment="1" applyProtection="1">
      <alignment horizontal="center" vertical="center" wrapText="1"/>
      <protection locked="0"/>
    </xf>
    <xf numFmtId="0" fontId="21" fillId="2" borderId="1" xfId="8" applyFont="1" applyAlignment="1" applyProtection="1">
      <alignment horizontal="right"/>
      <protection locked="0"/>
    </xf>
    <xf numFmtId="0" fontId="19" fillId="6" borderId="11" xfId="8" applyFont="1" applyFill="1" applyBorder="1" applyAlignment="1" applyProtection="1">
      <alignment horizontal="right" wrapText="1"/>
    </xf>
    <xf numFmtId="0" fontId="19" fillId="2" borderId="1" xfId="8" applyFont="1" applyAlignment="1" applyProtection="1">
      <alignment horizontal="right"/>
      <protection locked="0"/>
    </xf>
    <xf numFmtId="0" fontId="19" fillId="2" borderId="1" xfId="8" applyFont="1" applyAlignment="1" applyProtection="1">
      <alignment horizontal="center"/>
      <protection locked="0"/>
    </xf>
    <xf numFmtId="0" fontId="19" fillId="5" borderId="1" xfId="8" applyFont="1" applyFill="1" applyAlignment="1" applyProtection="1">
      <alignment horizontal="right" wrapText="1"/>
    </xf>
    <xf numFmtId="42" fontId="19" fillId="2" borderId="1" xfId="8" applyNumberFormat="1" applyFont="1" applyProtection="1">
      <protection locked="0"/>
    </xf>
    <xf numFmtId="9" fontId="19" fillId="6" borderId="13" xfId="8" applyNumberFormat="1" applyFont="1" applyFill="1" applyBorder="1" applyProtection="1"/>
    <xf numFmtId="0" fontId="19" fillId="6" borderId="13" xfId="8" applyFont="1" applyFill="1" applyBorder="1" applyProtection="1"/>
    <xf numFmtId="0" fontId="19" fillId="6" borderId="4" xfId="8" applyFont="1" applyFill="1" applyBorder="1" applyProtection="1"/>
    <xf numFmtId="0" fontId="24" fillId="6" borderId="11" xfId="5" applyFont="1" applyFill="1" applyBorder="1" applyAlignment="1" applyProtection="1">
      <alignment horizontal="right" wrapText="1"/>
    </xf>
    <xf numFmtId="0" fontId="21" fillId="6" borderId="3" xfId="8" applyFont="1" applyFill="1" applyBorder="1" applyAlignment="1" applyProtection="1">
      <alignment vertical="top"/>
    </xf>
    <xf numFmtId="0" fontId="21" fillId="6" borderId="13" xfId="8" applyFont="1" applyFill="1" applyBorder="1" applyAlignment="1" applyProtection="1">
      <alignment horizontal="center" vertical="top" wrapText="1"/>
    </xf>
    <xf numFmtId="0" fontId="21" fillId="6" borderId="4" xfId="8" applyFont="1" applyFill="1" applyBorder="1" applyAlignment="1" applyProtection="1">
      <alignment horizontal="center" vertical="top" wrapText="1"/>
    </xf>
    <xf numFmtId="0" fontId="19" fillId="6" borderId="1" xfId="8" applyFont="1" applyFill="1" applyBorder="1" applyAlignment="1" applyProtection="1">
      <alignment horizontal="center"/>
    </xf>
    <xf numFmtId="42" fontId="19" fillId="6" borderId="1" xfId="8" applyNumberFormat="1" applyFont="1" applyFill="1" applyBorder="1" applyProtection="1"/>
    <xf numFmtId="42" fontId="19" fillId="6" borderId="10" xfId="8" applyNumberFormat="1" applyFont="1" applyFill="1" applyBorder="1" applyProtection="1"/>
    <xf numFmtId="42" fontId="19" fillId="6" borderId="2" xfId="8" applyNumberFormat="1" applyFont="1" applyFill="1" applyBorder="1" applyProtection="1"/>
    <xf numFmtId="42" fontId="19" fillId="7" borderId="2" xfId="8" applyNumberFormat="1" applyFont="1" applyFill="1" applyBorder="1" applyProtection="1">
      <protection locked="0"/>
    </xf>
    <xf numFmtId="42" fontId="19" fillId="6" borderId="12" xfId="8" applyNumberFormat="1" applyFont="1" applyFill="1" applyBorder="1" applyProtection="1"/>
    <xf numFmtId="42" fontId="19" fillId="3" borderId="2" xfId="8" applyNumberFormat="1" applyFont="1" applyFill="1" applyBorder="1" applyProtection="1"/>
    <xf numFmtId="42" fontId="19" fillId="7" borderId="6" xfId="8" applyNumberFormat="1" applyFont="1" applyFill="1" applyBorder="1" applyProtection="1">
      <protection locked="0"/>
    </xf>
    <xf numFmtId="42" fontId="19" fillId="3" borderId="12" xfId="8" applyNumberFormat="1" applyFont="1" applyFill="1" applyBorder="1" applyProtection="1"/>
    <xf numFmtId="0" fontId="22" fillId="5" borderId="1" xfId="8" applyFont="1" applyFill="1" applyAlignment="1" applyProtection="1">
      <alignment wrapText="1"/>
    </xf>
    <xf numFmtId="0" fontId="21" fillId="6" borderId="3" xfId="8" applyFont="1" applyFill="1" applyBorder="1" applyAlignment="1" applyProtection="1">
      <alignment horizontal="left"/>
    </xf>
    <xf numFmtId="0" fontId="21" fillId="3" borderId="11" xfId="8" applyFont="1" applyFill="1" applyBorder="1" applyAlignment="1" applyProtection="1">
      <alignment horizontal="right"/>
    </xf>
    <xf numFmtId="0" fontId="21" fillId="6" borderId="9" xfId="8" applyFont="1" applyFill="1" applyBorder="1" applyAlignment="1" applyProtection="1">
      <alignment horizontal="right" indent="2"/>
    </xf>
    <xf numFmtId="0" fontId="19" fillId="6" borderId="10" xfId="8" applyFont="1" applyFill="1" applyBorder="1" applyProtection="1"/>
    <xf numFmtId="0" fontId="19" fillId="6" borderId="10" xfId="8" applyFont="1" applyFill="1" applyBorder="1" applyAlignment="1" applyProtection="1">
      <alignment horizontal="left"/>
    </xf>
    <xf numFmtId="42" fontId="19" fillId="7" borderId="10" xfId="8" applyNumberFormat="1" applyFont="1" applyFill="1" applyBorder="1" applyProtection="1">
      <protection locked="0"/>
    </xf>
    <xf numFmtId="0" fontId="21" fillId="6" borderId="9" xfId="8" applyFont="1" applyFill="1" applyBorder="1" applyAlignment="1" applyProtection="1">
      <alignment horizontal="right"/>
    </xf>
    <xf numFmtId="42" fontId="21" fillId="6" borderId="10" xfId="8" applyNumberFormat="1" applyFont="1" applyFill="1" applyBorder="1" applyProtection="1"/>
    <xf numFmtId="0" fontId="19" fillId="6" borderId="1" xfId="8" applyFont="1" applyFill="1" applyBorder="1" applyAlignment="1" applyProtection="1">
      <alignment horizontal="right" indent="2"/>
    </xf>
    <xf numFmtId="0" fontId="19" fillId="6" borderId="1" xfId="8" applyNumberFormat="1" applyFont="1" applyFill="1" applyBorder="1" applyAlignment="1" applyProtection="1">
      <alignment horizontal="left"/>
    </xf>
    <xf numFmtId="0" fontId="19" fillId="7" borderId="1" xfId="8" applyFont="1" applyFill="1" applyBorder="1" applyAlignment="1" applyProtection="1">
      <alignment horizontal="right"/>
      <protection locked="0"/>
    </xf>
    <xf numFmtId="0" fontId="19" fillId="2" borderId="1" xfId="8" applyFont="1" applyAlignment="1" applyProtection="1">
      <alignment horizontal="center" vertical="center" wrapText="1"/>
      <protection locked="0"/>
    </xf>
    <xf numFmtId="0" fontId="19" fillId="2" borderId="1" xfId="8" applyNumberFormat="1" applyFont="1" applyAlignment="1" applyProtection="1">
      <alignment horizontal="center"/>
      <protection locked="0"/>
    </xf>
    <xf numFmtId="0" fontId="19" fillId="2" borderId="1" xfId="8" applyFont="1" applyAlignment="1" applyProtection="1">
      <alignment wrapText="1"/>
      <protection locked="0"/>
    </xf>
    <xf numFmtId="0" fontId="19" fillId="7" borderId="2" xfId="8" applyFont="1" applyFill="1" applyBorder="1" applyAlignment="1" applyProtection="1">
      <alignment horizontal="right"/>
      <protection locked="0"/>
    </xf>
    <xf numFmtId="42" fontId="19" fillId="7" borderId="12" xfId="8" applyNumberFormat="1" applyFont="1" applyFill="1" applyBorder="1" applyProtection="1">
      <protection locked="0"/>
    </xf>
    <xf numFmtId="42" fontId="19" fillId="5" borderId="1" xfId="8" applyNumberFormat="1" applyFont="1" applyFill="1" applyProtection="1"/>
    <xf numFmtId="0" fontId="9" fillId="2" borderId="1" xfId="5"/>
    <xf numFmtId="0" fontId="16" fillId="2" borderId="1" xfId="9" applyFont="1" applyAlignment="1">
      <alignment wrapText="1"/>
    </xf>
    <xf numFmtId="0" fontId="16" fillId="4" borderId="5" xfId="9" applyFont="1" applyFill="1" applyBorder="1"/>
    <xf numFmtId="0" fontId="11" fillId="2" borderId="5" xfId="9" applyFont="1" applyBorder="1" applyAlignment="1">
      <alignment vertical="top"/>
    </xf>
    <xf numFmtId="0" fontId="11" fillId="4" borderId="8" xfId="9" applyFont="1" applyFill="1" applyBorder="1"/>
    <xf numFmtId="0" fontId="14" fillId="4" borderId="1" xfId="9" applyFont="1" applyFill="1" applyBorder="1"/>
    <xf numFmtId="0" fontId="9" fillId="2" borderId="1" xfId="9" applyFont="1" applyBorder="1" applyAlignment="1">
      <alignment horizontal="left" vertical="center" wrapText="1"/>
    </xf>
    <xf numFmtId="0" fontId="16" fillId="2" borderId="1" xfId="9" applyFont="1" applyBorder="1"/>
    <xf numFmtId="0" fontId="9" fillId="2" borderId="1" xfId="5" applyFont="1"/>
    <xf numFmtId="0" fontId="16"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1"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6" fillId="2" borderId="14" xfId="5" applyFont="1" applyFill="1" applyBorder="1" applyAlignment="1">
      <alignment horizontal="left" wrapText="1"/>
    </xf>
    <xf numFmtId="0" fontId="9" fillId="2" borderId="1" xfId="5" applyAlignment="1">
      <alignment wrapText="1"/>
    </xf>
    <xf numFmtId="0" fontId="27" fillId="2" borderId="5" xfId="8" applyFont="1" applyBorder="1" applyAlignment="1" applyProtection="1">
      <alignment horizontal="right"/>
    </xf>
    <xf numFmtId="0" fontId="21" fillId="5" borderId="1" xfId="8" applyFont="1" applyFill="1" applyBorder="1" applyAlignment="1" applyProtection="1">
      <alignment wrapText="1"/>
    </xf>
    <xf numFmtId="0" fontId="19" fillId="5" borderId="1" xfId="8" applyFont="1" applyFill="1" applyBorder="1" applyProtection="1"/>
    <xf numFmtId="0" fontId="21" fillId="5" borderId="1" xfId="8" applyFont="1" applyFill="1" applyBorder="1" applyAlignment="1" applyProtection="1">
      <alignment horizontal="right"/>
    </xf>
    <xf numFmtId="42" fontId="20" fillId="5" borderId="1" xfId="8" applyNumberFormat="1" applyFont="1" applyFill="1" applyBorder="1" applyProtection="1"/>
    <xf numFmtId="164" fontId="20" fillId="5" borderId="1" xfId="8" applyNumberFormat="1" applyFont="1" applyFill="1" applyBorder="1" applyProtection="1"/>
    <xf numFmtId="0" fontId="16" fillId="2" borderId="6" xfId="9" applyFont="1" applyBorder="1"/>
    <xf numFmtId="0" fontId="17" fillId="4" borderId="8" xfId="9" applyFont="1" applyFill="1" applyBorder="1" applyAlignment="1">
      <alignment wrapText="1"/>
    </xf>
    <xf numFmtId="0" fontId="9" fillId="2" borderId="1" xfId="5" applyAlignment="1"/>
    <xf numFmtId="0" fontId="16" fillId="2" borderId="1" xfId="1" applyFont="1" applyAlignment="1"/>
    <xf numFmtId="0" fontId="16" fillId="2" borderId="1" xfId="9" applyFont="1" applyBorder="1" applyAlignment="1">
      <alignment horizontal="left" vertical="center" wrapText="1"/>
    </xf>
    <xf numFmtId="0" fontId="16"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25" fillId="2" borderId="1" xfId="16" applyAlignment="1" applyProtection="1">
      <alignment wrapText="1"/>
      <protection locked="0"/>
    </xf>
    <xf numFmtId="0" fontId="9" fillId="2" borderId="1" xfId="16" applyFont="1" applyAlignment="1" applyProtection="1">
      <alignment wrapText="1"/>
    </xf>
    <xf numFmtId="0" fontId="25" fillId="2" borderId="1" xfId="16" applyAlignment="1" applyProtection="1">
      <alignment wrapText="1"/>
    </xf>
    <xf numFmtId="0" fontId="25" fillId="2" borderId="1" xfId="16" applyProtection="1">
      <protection locked="0"/>
    </xf>
    <xf numFmtId="0" fontId="9" fillId="2" borderId="1" xfId="16" applyFont="1" applyFill="1" applyBorder="1" applyAlignment="1" applyProtection="1">
      <protection locked="0"/>
    </xf>
    <xf numFmtId="0" fontId="25" fillId="2" borderId="1" xfId="16" applyAlignment="1" applyProtection="1">
      <protection locked="0"/>
    </xf>
    <xf numFmtId="0" fontId="0" fillId="0" borderId="1" xfId="0" applyBorder="1" applyAlignment="1"/>
    <xf numFmtId="0" fontId="16" fillId="3" borderId="2" xfId="17" applyFont="1" applyFill="1" applyBorder="1" applyAlignment="1" applyProtection="1">
      <alignment wrapText="1"/>
    </xf>
    <xf numFmtId="0" fontId="9" fillId="0" borderId="1" xfId="5" applyFill="1" applyAlignment="1" applyProtection="1">
      <alignment wrapText="1"/>
    </xf>
    <xf numFmtId="0" fontId="28" fillId="0" borderId="0" xfId="0" applyFont="1" applyFill="1" applyProtection="1"/>
    <xf numFmtId="0" fontId="13" fillId="7" borderId="16" xfId="5" applyFont="1" applyFill="1" applyBorder="1" applyAlignment="1" applyProtection="1">
      <alignment wrapText="1"/>
      <protection locked="0"/>
    </xf>
    <xf numFmtId="0" fontId="13" fillId="7" borderId="1" xfId="16" applyFont="1" applyFill="1" applyBorder="1" applyAlignment="1" applyProtection="1">
      <alignment wrapText="1"/>
      <protection locked="0"/>
    </xf>
    <xf numFmtId="0" fontId="13" fillId="7"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0" borderId="1" xfId="16" applyFont="1" applyFill="1" applyAlignment="1" applyProtection="1">
      <alignment wrapText="1"/>
      <protection locked="0"/>
    </xf>
    <xf numFmtId="0" fontId="9" fillId="2" borderId="1" xfId="0" applyFont="1" applyFill="1" applyBorder="1" applyAlignment="1">
      <alignment horizontal="left"/>
    </xf>
    <xf numFmtId="0" fontId="0" fillId="0" borderId="1" xfId="0" applyBorder="1" applyAlignment="1">
      <alignment wrapText="1"/>
    </xf>
    <xf numFmtId="0" fontId="16" fillId="2" borderId="1" xfId="5" applyFont="1" applyAlignment="1" applyProtection="1">
      <alignment wrapText="1"/>
    </xf>
    <xf numFmtId="0" fontId="16" fillId="2" borderId="1" xfId="16" applyFont="1" applyAlignment="1" applyProtection="1">
      <alignment wrapText="1"/>
    </xf>
    <xf numFmtId="0" fontId="11" fillId="2" borderId="3" xfId="9" applyFont="1" applyBorder="1" applyAlignment="1">
      <alignment vertical="top" wrapText="1"/>
    </xf>
    <xf numFmtId="0" fontId="17" fillId="8"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9" fillId="0" borderId="1" xfId="0" applyFont="1" applyBorder="1" applyAlignment="1"/>
    <xf numFmtId="0" fontId="9" fillId="0" borderId="1" xfId="0" applyFont="1" applyFill="1" applyBorder="1" applyAlignment="1">
      <alignment horizontal="left"/>
    </xf>
    <xf numFmtId="0" fontId="9" fillId="8" borderId="1" xfId="0" applyFont="1" applyFill="1" applyBorder="1" applyAlignment="1">
      <alignment horizontal="left"/>
    </xf>
    <xf numFmtId="49" fontId="9" fillId="8" borderId="1" xfId="0" applyNumberFormat="1" applyFont="1" applyFill="1" applyBorder="1" applyAlignment="1">
      <alignment horizontal="left"/>
    </xf>
    <xf numFmtId="49" fontId="17" fillId="6" borderId="22" xfId="0" applyNumberFormat="1" applyFont="1" applyFill="1" applyBorder="1" applyAlignment="1">
      <alignment horizontal="left" wrapText="1"/>
    </xf>
    <xf numFmtId="0" fontId="17" fillId="9" borderId="20" xfId="0" applyFont="1" applyFill="1" applyBorder="1" applyAlignment="1">
      <alignment horizontal="left" wrapText="1"/>
    </xf>
    <xf numFmtId="0" fontId="10" fillId="2" borderId="1" xfId="0" applyFont="1" applyFill="1" applyBorder="1" applyAlignment="1">
      <alignment horizontal="left" wrapText="1"/>
    </xf>
    <xf numFmtId="49" fontId="9" fillId="0" borderId="1" xfId="0" applyNumberFormat="1" applyFont="1" applyFill="1" applyBorder="1" applyAlignment="1">
      <alignment horizontal="left"/>
    </xf>
    <xf numFmtId="0" fontId="9" fillId="9" borderId="1" xfId="0" applyFont="1" applyFill="1" applyBorder="1" applyAlignment="1">
      <alignment horizontal="left"/>
    </xf>
    <xf numFmtId="0" fontId="9" fillId="6" borderId="1" xfId="0" applyFont="1" applyFill="1" applyBorder="1" applyAlignment="1">
      <alignment horizontal="left"/>
    </xf>
    <xf numFmtId="0" fontId="17" fillId="11" borderId="20" xfId="0" applyFont="1" applyFill="1" applyBorder="1" applyAlignment="1">
      <alignment horizontal="left" wrapText="1"/>
    </xf>
    <xf numFmtId="0" fontId="9" fillId="11" borderId="1" xfId="0" applyFont="1" applyFill="1" applyBorder="1" applyAlignment="1">
      <alignment horizontal="left"/>
    </xf>
    <xf numFmtId="0" fontId="17" fillId="8" borderId="21" xfId="0" applyFont="1" applyFill="1" applyBorder="1" applyAlignment="1">
      <alignment horizontal="left" wrapText="1"/>
    </xf>
    <xf numFmtId="0" fontId="17" fillId="8" borderId="1" xfId="0" applyFont="1" applyFill="1" applyBorder="1" applyAlignment="1">
      <alignment horizontal="left" wrapText="1"/>
    </xf>
    <xf numFmtId="49" fontId="17" fillId="8" borderId="1" xfId="0" applyNumberFormat="1" applyFont="1" applyFill="1" applyBorder="1" applyAlignment="1">
      <alignment horizontal="left" wrapText="1"/>
    </xf>
    <xf numFmtId="49" fontId="13" fillId="0" borderId="1" xfId="0" applyNumberFormat="1" applyFont="1" applyFill="1" applyBorder="1" applyAlignment="1">
      <alignment horizontal="left"/>
    </xf>
    <xf numFmtId="0" fontId="13" fillId="9" borderId="1" xfId="0" applyFont="1" applyFill="1" applyBorder="1" applyAlignment="1">
      <alignment horizontal="left"/>
    </xf>
    <xf numFmtId="0" fontId="13" fillId="8" borderId="1" xfId="0" applyFont="1" applyFill="1" applyBorder="1" applyAlignment="1">
      <alignment horizontal="left"/>
    </xf>
    <xf numFmtId="0" fontId="13" fillId="0" borderId="1" xfId="0" applyFont="1" applyFill="1" applyBorder="1" applyAlignment="1">
      <alignment horizontal="left"/>
    </xf>
    <xf numFmtId="49" fontId="13" fillId="8" borderId="1" xfId="0" applyNumberFormat="1" applyFont="1" applyFill="1" applyBorder="1" applyAlignment="1">
      <alignment horizontal="left"/>
    </xf>
    <xf numFmtId="0" fontId="13" fillId="11" borderId="1" xfId="0" applyFont="1" applyFill="1" applyBorder="1" applyAlignment="1">
      <alignment horizontal="left"/>
    </xf>
    <xf numFmtId="0" fontId="13" fillId="2" borderId="1" xfId="0" applyFont="1" applyFill="1" applyBorder="1" applyAlignment="1">
      <alignment horizontal="left"/>
    </xf>
    <xf numFmtId="0" fontId="13" fillId="0" borderId="1" xfId="0" applyFont="1" applyBorder="1" applyAlignment="1"/>
    <xf numFmtId="0" fontId="16" fillId="3" borderId="23" xfId="17" applyFont="1" applyFill="1" applyBorder="1" applyAlignment="1" applyProtection="1">
      <alignment wrapText="1"/>
      <protection locked="0"/>
    </xf>
    <xf numFmtId="0" fontId="16" fillId="3" borderId="24" xfId="17" applyFont="1" applyFill="1" applyBorder="1" applyAlignment="1" applyProtection="1">
      <alignment wrapText="1"/>
      <protection locked="0"/>
    </xf>
    <xf numFmtId="0" fontId="16" fillId="3" borderId="25" xfId="17" applyFont="1" applyFill="1" applyBorder="1" applyAlignment="1" applyProtection="1">
      <alignment wrapText="1"/>
      <protection locked="0"/>
    </xf>
    <xf numFmtId="0" fontId="13" fillId="7" borderId="23" xfId="5" applyFont="1" applyFill="1" applyBorder="1" applyAlignment="1" applyProtection="1">
      <alignment wrapText="1"/>
      <protection locked="0"/>
    </xf>
    <xf numFmtId="0" fontId="13" fillId="7" borderId="24" xfId="16" applyFont="1" applyFill="1" applyBorder="1" applyAlignment="1" applyProtection="1">
      <alignment wrapText="1"/>
      <protection locked="0"/>
    </xf>
    <xf numFmtId="0" fontId="13" fillId="7" borderId="25" xfId="16" applyFont="1" applyFill="1" applyBorder="1" applyAlignment="1" applyProtection="1">
      <alignment wrapText="1"/>
      <protection locked="0"/>
    </xf>
    <xf numFmtId="0" fontId="13" fillId="7" borderId="18" xfId="5" applyFont="1" applyFill="1" applyBorder="1" applyAlignment="1" applyProtection="1">
      <alignment wrapText="1"/>
      <protection locked="0"/>
    </xf>
    <xf numFmtId="0" fontId="13" fillId="7" borderId="15" xfId="16" applyFont="1" applyFill="1" applyBorder="1" applyAlignment="1" applyProtection="1">
      <alignment wrapText="1"/>
      <protection locked="0"/>
    </xf>
    <xf numFmtId="0" fontId="13" fillId="7" borderId="19" xfId="16" applyFont="1" applyFill="1" applyBorder="1" applyAlignment="1" applyProtection="1">
      <alignment wrapText="1"/>
      <protection locked="0"/>
    </xf>
    <xf numFmtId="49" fontId="9" fillId="6" borderId="1" xfId="0" applyNumberFormat="1" applyFont="1" applyFill="1" applyBorder="1" applyAlignment="1">
      <alignment horizontal="left"/>
    </xf>
    <xf numFmtId="49" fontId="9" fillId="6"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49" fontId="9" fillId="8" borderId="1" xfId="0" applyNumberFormat="1" applyFont="1" applyFill="1" applyBorder="1" applyAlignment="1">
      <alignment horizontal="left" vertical="top" wrapText="1"/>
    </xf>
    <xf numFmtId="0" fontId="9" fillId="9"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7" fillId="4" borderId="7" xfId="9" applyFont="1" applyFill="1" applyBorder="1" applyAlignment="1">
      <alignment wrapText="1"/>
    </xf>
    <xf numFmtId="0" fontId="17" fillId="6" borderId="21" xfId="0" applyFont="1" applyFill="1" applyBorder="1" applyAlignment="1">
      <alignment horizontal="left" wrapText="1"/>
    </xf>
    <xf numFmtId="0" fontId="0" fillId="0" borderId="1" xfId="0" applyFill="1" applyBorder="1" applyAlignment="1">
      <alignment wrapText="1"/>
    </xf>
    <xf numFmtId="0" fontId="13" fillId="6" borderId="1" xfId="0" applyFont="1" applyFill="1" applyBorder="1" applyAlignment="1">
      <alignment horizontal="left" wrapText="1"/>
    </xf>
    <xf numFmtId="0" fontId="9" fillId="6" borderId="1" xfId="0" applyFont="1" applyFill="1" applyBorder="1" applyAlignment="1">
      <alignment horizontal="left" wrapText="1"/>
    </xf>
    <xf numFmtId="0" fontId="0" fillId="0" borderId="0" xfId="0" applyAlignment="1">
      <alignment wrapText="1"/>
    </xf>
    <xf numFmtId="0" fontId="11" fillId="2" borderId="1" xfId="0" applyFont="1" applyFill="1" applyBorder="1" applyAlignment="1">
      <alignment horizontal="left"/>
    </xf>
    <xf numFmtId="0" fontId="0" fillId="2" borderId="0" xfId="0" applyFill="1" applyAlignment="1">
      <alignment horizontal="left"/>
    </xf>
    <xf numFmtId="0" fontId="0" fillId="2" borderId="0" xfId="0" applyFill="1"/>
    <xf numFmtId="8" fontId="19" fillId="7" borderId="2" xfId="8" applyNumberFormat="1" applyFont="1" applyFill="1" applyBorder="1" applyProtection="1">
      <protection locked="0"/>
    </xf>
    <xf numFmtId="42" fontId="5" fillId="7" borderId="1" xfId="6" applyNumberFormat="1" applyFill="1" applyBorder="1"/>
    <xf numFmtId="42" fontId="5" fillId="7" borderId="2" xfId="6" applyNumberFormat="1" applyFill="1" applyBorder="1"/>
    <xf numFmtId="165" fontId="0" fillId="0" borderId="17" xfId="0" applyNumberFormat="1" applyBorder="1"/>
    <xf numFmtId="0" fontId="13" fillId="8" borderId="1" xfId="0" applyFont="1" applyFill="1" applyBorder="1" applyAlignment="1">
      <alignment horizontal="left" wrapText="1"/>
    </xf>
    <xf numFmtId="4" fontId="13" fillId="0" borderId="1" xfId="0" applyNumberFormat="1" applyFont="1" applyFill="1" applyBorder="1" applyAlignment="1">
      <alignment horizontal="left"/>
    </xf>
    <xf numFmtId="4" fontId="13" fillId="8" borderId="1" xfId="0" applyNumberFormat="1" applyFont="1" applyFill="1" applyBorder="1" applyAlignment="1">
      <alignment horizontal="left"/>
    </xf>
    <xf numFmtId="4" fontId="9" fillId="0" borderId="1" xfId="0" applyNumberFormat="1" applyFont="1" applyFill="1" applyBorder="1" applyAlignment="1">
      <alignment horizontal="left"/>
    </xf>
    <xf numFmtId="4" fontId="9" fillId="8" borderId="1" xfId="0" applyNumberFormat="1" applyFont="1" applyFill="1" applyBorder="1" applyAlignment="1">
      <alignment horizontal="left"/>
    </xf>
    <xf numFmtId="4" fontId="9" fillId="9" borderId="1" xfId="0" applyNumberFormat="1" applyFont="1" applyFill="1" applyBorder="1" applyAlignment="1">
      <alignment horizontal="left"/>
    </xf>
    <xf numFmtId="0" fontId="34" fillId="0" borderId="0" xfId="0" applyFont="1"/>
    <xf numFmtId="0" fontId="33" fillId="0" borderId="0" xfId="0" applyFont="1"/>
    <xf numFmtId="0" fontId="9" fillId="12" borderId="1" xfId="0" applyFont="1" applyFill="1" applyBorder="1" applyAlignment="1">
      <alignment horizontal="left"/>
    </xf>
    <xf numFmtId="0" fontId="9" fillId="13" borderId="1" xfId="0" applyFont="1" applyFill="1" applyBorder="1" applyAlignment="1">
      <alignment horizontal="left"/>
    </xf>
    <xf numFmtId="0" fontId="9" fillId="6" borderId="0" xfId="0" applyFont="1" applyFill="1" applyAlignment="1">
      <alignment horizontal="left" wrapText="1"/>
    </xf>
    <xf numFmtId="49" fontId="9" fillId="0" borderId="0" xfId="0" applyNumberFormat="1" applyFont="1" applyFill="1" applyAlignment="1">
      <alignment horizontal="left"/>
    </xf>
    <xf numFmtId="0" fontId="9" fillId="9" borderId="0" xfId="0" applyFont="1" applyFill="1" applyAlignment="1">
      <alignment horizontal="left"/>
    </xf>
    <xf numFmtId="0" fontId="9" fillId="8" borderId="0" xfId="0" applyFont="1" applyFill="1" applyAlignment="1">
      <alignment horizontal="left"/>
    </xf>
    <xf numFmtId="0" fontId="9" fillId="0" borderId="0" xfId="0" applyFont="1" applyFill="1" applyAlignment="1">
      <alignment horizontal="left"/>
    </xf>
    <xf numFmtId="49" fontId="9" fillId="8" borderId="0" xfId="0" applyNumberFormat="1" applyFont="1" applyFill="1" applyAlignment="1">
      <alignment horizontal="left"/>
    </xf>
    <xf numFmtId="0" fontId="9" fillId="11" borderId="0" xfId="0" applyFont="1" applyFill="1" applyAlignment="1">
      <alignment horizontal="left"/>
    </xf>
    <xf numFmtId="0" fontId="9" fillId="13" borderId="0" xfId="0" applyFont="1" applyFill="1" applyAlignment="1">
      <alignment horizontal="left"/>
    </xf>
    <xf numFmtId="0" fontId="35" fillId="13" borderId="14" xfId="0" applyFont="1" applyFill="1" applyBorder="1" applyAlignment="1">
      <alignment wrapText="1"/>
    </xf>
    <xf numFmtId="0" fontId="12" fillId="0" borderId="9" xfId="0" applyFont="1" applyBorder="1" applyAlignment="1">
      <alignment wrapText="1"/>
    </xf>
    <xf numFmtId="0" fontId="12" fillId="0" borderId="1" xfId="0" applyFont="1" applyBorder="1" applyAlignment="1">
      <alignment wrapText="1"/>
    </xf>
    <xf numFmtId="0" fontId="12"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8" fillId="4" borderId="5" xfId="0" applyFont="1" applyFill="1" applyBorder="1"/>
    <xf numFmtId="0" fontId="18" fillId="4" borderId="6" xfId="0" applyFont="1" applyFill="1" applyBorder="1"/>
    <xf numFmtId="0" fontId="18" fillId="4" borderId="7" xfId="0" applyFont="1" applyFill="1" applyBorder="1"/>
    <xf numFmtId="0" fontId="12" fillId="0" borderId="3" xfId="0" applyFont="1" applyBorder="1" applyAlignment="1">
      <alignment wrapText="1"/>
    </xf>
    <xf numFmtId="0" fontId="12" fillId="0" borderId="13" xfId="0" applyFont="1" applyBorder="1" applyAlignment="1">
      <alignment wrapText="1"/>
    </xf>
    <xf numFmtId="0" fontId="11" fillId="2" borderId="3" xfId="9" applyFont="1" applyBorder="1" applyAlignment="1">
      <alignment vertical="top" wrapText="1"/>
    </xf>
    <xf numFmtId="0" fontId="11" fillId="2" borderId="9" xfId="9" applyFont="1" applyBorder="1" applyAlignment="1">
      <alignment vertical="top" wrapText="1"/>
    </xf>
    <xf numFmtId="0" fontId="11" fillId="2" borderId="11" xfId="9" applyFont="1" applyBorder="1" applyAlignment="1">
      <alignment vertical="top" wrapText="1"/>
    </xf>
    <xf numFmtId="0" fontId="16" fillId="9" borderId="6" xfId="9" applyFont="1" applyFill="1" applyBorder="1" applyAlignment="1">
      <alignment wrapText="1"/>
    </xf>
    <xf numFmtId="0" fontId="14" fillId="4" borderId="5" xfId="9" applyFont="1" applyFill="1" applyBorder="1"/>
    <xf numFmtId="0" fontId="14" fillId="4" borderId="6" xfId="9" applyFont="1" applyFill="1" applyBorder="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6" fillId="3" borderId="5" xfId="9" applyFont="1" applyFill="1" applyBorder="1" applyAlignment="1">
      <alignment horizontal="left" vertical="center" wrapText="1"/>
    </xf>
    <xf numFmtId="0" fontId="16" fillId="2" borderId="6" xfId="9" applyFont="1" applyBorder="1" applyAlignment="1">
      <alignment horizontal="left" vertical="center" wrapText="1"/>
    </xf>
    <xf numFmtId="0" fontId="9" fillId="11" borderId="6" xfId="0" applyFont="1" applyFill="1" applyBorder="1" applyAlignment="1">
      <alignment horizontal="left" vertical="top" wrapText="1"/>
    </xf>
    <xf numFmtId="0" fontId="11" fillId="0" borderId="23" xfId="0" applyFont="1" applyFill="1" applyBorder="1" applyAlignment="1">
      <alignment horizontal="center"/>
    </xf>
    <xf numFmtId="0" fontId="11" fillId="0" borderId="24" xfId="0" applyFont="1" applyFill="1" applyBorder="1" applyAlignment="1">
      <alignment horizontal="center"/>
    </xf>
    <xf numFmtId="0" fontId="11" fillId="0" borderId="25" xfId="0" applyFont="1" applyFill="1" applyBorder="1" applyAlignment="1">
      <alignment horizontal="center"/>
    </xf>
    <xf numFmtId="0" fontId="9" fillId="0" borderId="1" xfId="0" applyFont="1" applyFill="1" applyBorder="1" applyAlignment="1"/>
    <xf numFmtId="49" fontId="31" fillId="3" borderId="1" xfId="0" applyNumberFormat="1" applyFont="1" applyFill="1" applyBorder="1" applyAlignment="1">
      <alignment horizontal="center" vertical="center" wrapText="1"/>
    </xf>
    <xf numFmtId="49" fontId="32" fillId="9" borderId="1" xfId="0" applyNumberFormat="1" applyFont="1" applyFill="1" applyBorder="1" applyAlignment="1">
      <alignment horizontal="center" vertical="center" wrapText="1"/>
    </xf>
    <xf numFmtId="49" fontId="31" fillId="10" borderId="1" xfId="0" applyNumberFormat="1" applyFont="1" applyFill="1" applyBorder="1" applyAlignment="1">
      <alignment horizontal="center" vertical="center" wrapText="1"/>
    </xf>
    <xf numFmtId="0" fontId="22" fillId="5" borderId="1" xfId="8" applyFont="1" applyFill="1" applyAlignment="1" applyProtection="1">
      <alignment horizontal="left"/>
    </xf>
    <xf numFmtId="9" fontId="19" fillId="7" borderId="2" xfId="8" applyNumberFormat="1" applyFont="1" applyFill="1" applyBorder="1" applyProtection="1">
      <protection locked="0"/>
    </xf>
    <xf numFmtId="9" fontId="19" fillId="7" borderId="12" xfId="8" applyNumberFormat="1" applyFont="1" applyFill="1" applyBorder="1" applyProtection="1">
      <protection locked="0"/>
    </xf>
    <xf numFmtId="0" fontId="22" fillId="5" borderId="1" xfId="8" applyFont="1" applyFill="1" applyAlignment="1" applyProtection="1">
      <alignment wrapText="1"/>
    </xf>
    <xf numFmtId="0" fontId="21" fillId="5" borderId="9" xfId="8" applyFont="1" applyFill="1" applyBorder="1" applyAlignment="1" applyProtection="1">
      <alignment horizontal="center"/>
    </xf>
    <xf numFmtId="0" fontId="21" fillId="5" borderId="1" xfId="8" applyFont="1" applyFill="1" applyAlignment="1" applyProtection="1">
      <alignment horizontal="center"/>
    </xf>
  </cellXfs>
  <cellStyles count="18">
    <cellStyle name="Hyperlink" xfId="3" builtinId="8"/>
    <cellStyle name="Hyperlink 2" xfId="11"/>
    <cellStyle name="Normal" xfId="0" builtinId="0"/>
    <cellStyle name="Normal 2" xfId="1"/>
    <cellStyle name="Normal 2 2" xfId="9"/>
    <cellStyle name="Normal 2 3" xfId="17"/>
    <cellStyle name="Normal 3" xfId="2"/>
    <cellStyle name="Normal 3 2" xfId="4"/>
    <cellStyle name="Normal 3 2 2" xfId="12"/>
    <cellStyle name="Normal 3 3" xfId="6"/>
    <cellStyle name="Normal 3 3 2" xfId="7"/>
    <cellStyle name="Normal 3 3 2 2" xfId="14"/>
    <cellStyle name="Normal 3 3 3" xfId="8"/>
    <cellStyle name="Normal 3 3 3 2" xfId="15"/>
    <cellStyle name="Normal 3 3 4" xfId="13"/>
    <cellStyle name="Normal 3 4" xfId="10"/>
    <cellStyle name="Normal 4" xfId="5"/>
    <cellStyle name="Normal 5" xfId="16"/>
  </cellStyles>
  <dxfs count="63">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1" hidden="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alignment vertical="bottom" textRotation="0" wrapText="0" indent="0" justifyLastLine="0" shrinkToFit="0" readingOrder="0"/>
    </dxf>
  </dxfs>
  <tableStyles count="1" defaultTableStyle="TableStyleMedium9" defaultPivotStyle="PivotStyleMedium4">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www.rcuk.ac.uk/research/openaccess/oareporting/</a:t>
          </a:r>
          <a:r>
            <a:rPr lang="en-GB" sz="1100" b="0" i="0" u="none" strike="noStrike" baseline="0">
              <a:solidFill>
                <a:sysClr val="windowText" lastClr="000000"/>
              </a:solidFill>
              <a:effectLst/>
              <a:latin typeface="+mn-lt"/>
              <a:ea typeface="+mn-ea"/>
              <a:cs typeface="+mn-cs"/>
            </a:rPr>
            <a:t> 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47625</xdr:colOff>
      <xdr:row>34</xdr:row>
      <xdr:rowOff>0</xdr:rowOff>
    </xdr:from>
    <xdr:to>
      <xdr:col>7</xdr:col>
      <xdr:colOff>1247775</xdr:colOff>
      <xdr:row>49</xdr:row>
      <xdr:rowOff>190500</xdr:rowOff>
    </xdr:to>
    <xdr:sp macro="" textlink="">
      <xdr:nvSpPr>
        <xdr:cNvPr id="3" name="TextBox 2"/>
        <xdr:cNvSpPr txBox="1"/>
      </xdr:nvSpPr>
      <xdr:spPr>
        <a:xfrm>
          <a:off x="5410200" y="6648450"/>
          <a:ext cx="5962650" cy="30765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xdr:twoCellAnchor>
</xdr:wsDr>
</file>

<file path=xl/tables/table1.xml><?xml version="1.0" encoding="utf-8"?>
<table xmlns="http://schemas.openxmlformats.org/spreadsheetml/2006/main" id="1" name="apc" displayName="apc" ref="A4:AB25" dataDxfId="62" tableBorderDxfId="61">
  <autoFilter ref="A4:AB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Date of acceptance" totalsRowLabel="Total" dataDxfId="60" totalsRowDxfId="59"/>
    <tableColumn id="2" name="PubMed ID" dataDxfId="58" totalsRowDxfId="57"/>
    <tableColumn id="3" name="DOI" dataDxfId="56" totalsRowDxfId="55"/>
    <tableColumn id="4" name="Publisher" dataDxfId="54" totalsRowDxfId="53"/>
    <tableColumn id="5" name="Journal" dataDxfId="52" totalsRowDxfId="51"/>
    <tableColumn id="6" name="E-ISSN" dataDxfId="50" totalsRowDxfId="49"/>
    <tableColumn id="7" name="Type of publication" dataDxfId="48" totalsRowDxfId="47"/>
    <tableColumn id="8" name="Article title" dataDxfId="46" totalsRowDxfId="45"/>
    <tableColumn id="9" name="Date of publication" dataDxfId="44" totalsRowDxfId="43"/>
    <tableColumn id="10" name="Fund that APC is paid from (1)" dataDxfId="42" totalsRowDxfId="41"/>
    <tableColumn id="11" name="Fund that APC is paid from (2)" dataDxfId="40" totalsRowDxfId="39"/>
    <tableColumn id="12" name="Fund that APC is paid from (3)" dataDxfId="38" totalsRowDxfId="37"/>
    <tableColumn id="13" name="Funder of research (1)" dataDxfId="36" totalsRowDxfId="35"/>
    <tableColumn id="14" name="Grant ID (1)" dataDxfId="34" totalsRowDxfId="33"/>
    <tableColumn id="15" name="Funder of research (2)" dataDxfId="32" totalsRowDxfId="31"/>
    <tableColumn id="16" name="Grant ID (2)" dataDxfId="30" totalsRowDxfId="29"/>
    <tableColumn id="17" name="Funder of research (3)" dataDxfId="28" totalsRowDxfId="27"/>
    <tableColumn id="18" name="Grant ID (3)" dataDxfId="26" totalsRowDxfId="25"/>
    <tableColumn id="19" name="Date of APC payment" dataDxfId="24" totalsRowDxfId="23"/>
    <tableColumn id="20" name="APC paid (actual currency) excluding VAT" dataDxfId="22" totalsRowDxfId="21"/>
    <tableColumn id="21" name="Currency of APC" dataDxfId="20" totalsRowDxfId="19"/>
    <tableColumn id="22" name="APC paid (£) including VAT if charged" dataDxfId="18" totalsRowDxfId="17"/>
    <tableColumn id="23" name="Additional publication costs (£)" dataDxfId="16" totalsRowDxfId="15"/>
    <tableColumn id="24" name="Discounts, memberships &amp; pre-payment agreements" dataDxfId="14" totalsRowDxfId="13"/>
    <tableColumn id="25" name="Amount of APC charged to COAF grant (including VAT if charged) in £" dataDxfId="12" totalsRowDxfId="11"/>
    <tableColumn id="26" name="Amount of APC charged to RCUK OA fund (including VAT if charged) in £" dataDxfId="10" totalsRowDxfId="9"/>
    <tableColumn id="27" name="Licence" dataDxfId="8" totalsRowDxfId="7"/>
    <tableColumn id="28" name="Notes" totalsRowFunction="count" dataDxfId="6" totalsRowDxfId="5"/>
  </tableColumns>
  <tableStyleInfo name="TableStyleLight9" showFirstColumn="0" showLastColumn="0" showRowStripes="0" showColumnStripes="0"/>
</table>
</file>

<file path=xl/tables/table2.xml><?xml version="1.0" encoding="utf-8"?>
<table xmlns="http://schemas.openxmlformats.org/spreadsheetml/2006/main" id="3" name="Table14" displayName="Table14" ref="B43:C50" totalsRowShown="0" headerRowDxfId="4" dataDxfId="3" tableBorderDxfId="2">
  <autoFilter ref="B43:C50"/>
  <tableColumns count="2">
    <tableColumn id="1" name="Other OA costs     " dataDxfId="1" dataCellStyle="Normal 3 3"/>
    <tableColumn id="2" name="Amou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election activeCell="B3" sqref="B3"/>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207" t="s">
        <v>90</v>
      </c>
      <c r="B1" s="208"/>
      <c r="C1" s="209"/>
      <c r="D1" s="3"/>
    </row>
    <row r="2" spans="1:4" ht="15.75" customHeight="1" x14ac:dyDescent="0.2">
      <c r="A2" s="210" t="s">
        <v>89</v>
      </c>
      <c r="B2" s="211"/>
      <c r="C2" s="4" t="s">
        <v>87</v>
      </c>
    </row>
    <row r="3" spans="1:4" ht="15.75" customHeight="1" x14ac:dyDescent="0.2">
      <c r="A3" s="5" t="s">
        <v>88</v>
      </c>
      <c r="B3" s="6" t="s">
        <v>93</v>
      </c>
      <c r="C3" s="7"/>
      <c r="D3" s="3"/>
    </row>
    <row r="4" spans="1:4" ht="30" customHeight="1" x14ac:dyDescent="0.2">
      <c r="A4" s="195" t="s">
        <v>115</v>
      </c>
      <c r="B4" s="196"/>
      <c r="C4" s="197"/>
      <c r="D4" s="3"/>
    </row>
    <row r="5" spans="1:4" ht="15.75" customHeight="1" x14ac:dyDescent="0.2">
      <c r="A5" s="198" t="s">
        <v>0</v>
      </c>
      <c r="B5" s="199"/>
      <c r="C5" s="200"/>
      <c r="D5" s="3"/>
    </row>
    <row r="6" spans="1:4" ht="37.5" customHeight="1" x14ac:dyDescent="0.2">
      <c r="A6" s="201"/>
      <c r="B6" s="202"/>
      <c r="C6" s="203"/>
      <c r="D6" s="3"/>
    </row>
    <row r="7" spans="1:4" ht="30" customHeight="1" x14ac:dyDescent="0.2">
      <c r="A7" s="204" t="s">
        <v>45</v>
      </c>
      <c r="B7" s="205"/>
      <c r="C7" s="206"/>
      <c r="D7" s="3"/>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C28" sqref="C28"/>
    </sheetView>
  </sheetViews>
  <sheetFormatPr defaultColWidth="9.140625" defaultRowHeight="12.75" x14ac:dyDescent="0.2"/>
  <cols>
    <col min="1" max="1" width="13.28515625" style="1" customWidth="1"/>
    <col min="2" max="2" width="57.7109375" style="1" customWidth="1"/>
    <col min="3" max="3" width="71.42578125" style="1" customWidth="1"/>
    <col min="4" max="4" width="19.28515625" style="2" customWidth="1"/>
    <col min="5" max="5" width="20.28515625" style="95" customWidth="1"/>
    <col min="6" max="16384" width="9.140625" style="1"/>
  </cols>
  <sheetData>
    <row r="1" spans="1:5" ht="30" customHeight="1" x14ac:dyDescent="0.25">
      <c r="A1" s="216" t="s">
        <v>97</v>
      </c>
      <c r="B1" s="217"/>
      <c r="C1" s="71"/>
      <c r="D1" s="85"/>
      <c r="E1" s="94"/>
    </row>
    <row r="2" spans="1:5" s="2" customFormat="1" ht="94.9" customHeight="1" x14ac:dyDescent="0.2">
      <c r="A2" s="218" t="s">
        <v>231</v>
      </c>
      <c r="B2" s="219"/>
      <c r="C2" s="72"/>
      <c r="D2" s="67"/>
      <c r="E2" s="67"/>
    </row>
    <row r="3" spans="1:5" s="2" customFormat="1" ht="67.900000000000006" customHeight="1" x14ac:dyDescent="0.2">
      <c r="A3" s="220" t="s">
        <v>229</v>
      </c>
      <c r="B3" s="221"/>
      <c r="C3" s="96"/>
      <c r="D3" s="85"/>
      <c r="E3" s="85"/>
    </row>
    <row r="4" spans="1:5" s="2" customFormat="1" ht="74.45" customHeight="1" x14ac:dyDescent="0.2">
      <c r="A4" s="215" t="s">
        <v>198</v>
      </c>
      <c r="B4" s="215"/>
      <c r="C4" s="97"/>
      <c r="D4" s="85"/>
      <c r="E4" s="85"/>
    </row>
    <row r="5" spans="1:5" s="2" customFormat="1" ht="87" customHeight="1" x14ac:dyDescent="0.2">
      <c r="A5" s="222" t="s">
        <v>230</v>
      </c>
      <c r="B5" s="222"/>
      <c r="C5" s="97"/>
      <c r="D5" s="85"/>
      <c r="E5" s="85"/>
    </row>
    <row r="6" spans="1:5" ht="15.75" customHeight="1" x14ac:dyDescent="0.2">
      <c r="A6" s="92"/>
      <c r="B6" s="92"/>
      <c r="C6" s="73"/>
      <c r="D6" s="85"/>
      <c r="E6" s="94"/>
    </row>
    <row r="7" spans="1:5" ht="28.9" customHeight="1" x14ac:dyDescent="0.2">
      <c r="A7" s="68"/>
      <c r="B7" s="68" t="s">
        <v>200</v>
      </c>
      <c r="C7" s="70" t="s">
        <v>201</v>
      </c>
      <c r="D7" s="93" t="s">
        <v>94</v>
      </c>
      <c r="E7" s="163" t="s">
        <v>95</v>
      </c>
    </row>
    <row r="8" spans="1:5" ht="38.25" x14ac:dyDescent="0.2">
      <c r="A8" s="120" t="s">
        <v>1</v>
      </c>
      <c r="B8" s="157" t="s">
        <v>134</v>
      </c>
      <c r="C8" s="157" t="s">
        <v>135</v>
      </c>
      <c r="D8" s="157" t="s">
        <v>136</v>
      </c>
      <c r="E8" s="156" t="s">
        <v>137</v>
      </c>
    </row>
    <row r="9" spans="1:5" x14ac:dyDescent="0.2">
      <c r="A9" s="213" t="s">
        <v>2</v>
      </c>
      <c r="B9" s="158" t="s">
        <v>3</v>
      </c>
      <c r="C9" s="158" t="s">
        <v>138</v>
      </c>
      <c r="D9" s="158"/>
      <c r="E9" s="126" t="s">
        <v>139</v>
      </c>
    </row>
    <row r="10" spans="1:5" ht="25.5" x14ac:dyDescent="0.2">
      <c r="A10" s="213"/>
      <c r="B10" s="158" t="s">
        <v>4</v>
      </c>
      <c r="C10" s="158" t="s">
        <v>58</v>
      </c>
      <c r="D10" s="158" t="s">
        <v>51</v>
      </c>
      <c r="E10" s="126" t="s">
        <v>104</v>
      </c>
    </row>
    <row r="11" spans="1:5" ht="25.5" x14ac:dyDescent="0.2">
      <c r="A11" s="213"/>
      <c r="B11" s="157" t="s">
        <v>5</v>
      </c>
      <c r="C11" s="157" t="s">
        <v>235</v>
      </c>
      <c r="D11" s="157" t="s">
        <v>52</v>
      </c>
      <c r="E11" s="156" t="s">
        <v>106</v>
      </c>
    </row>
    <row r="12" spans="1:5" ht="38.25" x14ac:dyDescent="0.2">
      <c r="A12" s="213"/>
      <c r="B12" s="157" t="s">
        <v>6</v>
      </c>
      <c r="C12" s="157" t="s">
        <v>236</v>
      </c>
      <c r="D12" s="157"/>
      <c r="E12" s="156" t="s">
        <v>107</v>
      </c>
    </row>
    <row r="13" spans="1:5" ht="25.5" x14ac:dyDescent="0.2">
      <c r="A13" s="213"/>
      <c r="B13" s="157" t="s">
        <v>7</v>
      </c>
      <c r="C13" s="157" t="s">
        <v>237</v>
      </c>
      <c r="D13" s="157" t="s">
        <v>57</v>
      </c>
      <c r="E13" s="156" t="s">
        <v>105</v>
      </c>
    </row>
    <row r="14" spans="1:5" ht="25.5" x14ac:dyDescent="0.2">
      <c r="A14" s="213"/>
      <c r="B14" s="157" t="s">
        <v>8</v>
      </c>
      <c r="C14" s="157" t="s">
        <v>238</v>
      </c>
      <c r="D14" s="157" t="s">
        <v>140</v>
      </c>
      <c r="E14" s="156" t="s">
        <v>50</v>
      </c>
    </row>
    <row r="15" spans="1:5" x14ac:dyDescent="0.2">
      <c r="A15" s="213"/>
      <c r="B15" s="158" t="s">
        <v>9</v>
      </c>
      <c r="C15" s="158" t="s">
        <v>10</v>
      </c>
      <c r="D15" s="158" t="s">
        <v>53</v>
      </c>
      <c r="E15" s="126" t="s">
        <v>108</v>
      </c>
    </row>
    <row r="16" spans="1:5" ht="25.5" x14ac:dyDescent="0.2">
      <c r="A16" s="214"/>
      <c r="B16" s="159" t="s">
        <v>11</v>
      </c>
      <c r="C16" s="159" t="s">
        <v>129</v>
      </c>
      <c r="D16" s="159" t="s">
        <v>54</v>
      </c>
      <c r="E16" s="127" t="s">
        <v>109</v>
      </c>
    </row>
    <row r="17" spans="1:5" ht="38.25" x14ac:dyDescent="0.2">
      <c r="A17" s="212" t="s">
        <v>12</v>
      </c>
      <c r="B17" s="158" t="s">
        <v>13</v>
      </c>
      <c r="C17" s="158" t="s">
        <v>40</v>
      </c>
      <c r="D17" s="158"/>
      <c r="E17" s="126" t="s">
        <v>114</v>
      </c>
    </row>
    <row r="18" spans="1:5" x14ac:dyDescent="0.2">
      <c r="A18" s="213"/>
      <c r="B18" s="157" t="s">
        <v>14</v>
      </c>
      <c r="C18" s="157" t="s">
        <v>15</v>
      </c>
      <c r="D18" s="157"/>
      <c r="E18" s="156" t="s">
        <v>114</v>
      </c>
    </row>
    <row r="19" spans="1:5" x14ac:dyDescent="0.2">
      <c r="A19" s="213"/>
      <c r="B19" s="157" t="s">
        <v>16</v>
      </c>
      <c r="C19" s="157" t="s">
        <v>17</v>
      </c>
      <c r="D19" s="157"/>
      <c r="E19" s="156" t="s">
        <v>114</v>
      </c>
    </row>
    <row r="20" spans="1:5" ht="38.25" x14ac:dyDescent="0.2">
      <c r="A20" s="213"/>
      <c r="B20" s="158" t="s">
        <v>18</v>
      </c>
      <c r="C20" s="158" t="s">
        <v>232</v>
      </c>
      <c r="D20" s="158" t="s">
        <v>55</v>
      </c>
      <c r="E20" s="126"/>
    </row>
    <row r="21" spans="1:5" x14ac:dyDescent="0.2">
      <c r="A21" s="213"/>
      <c r="B21" s="158" t="s">
        <v>46</v>
      </c>
      <c r="C21" s="158" t="s">
        <v>233</v>
      </c>
      <c r="D21" s="158" t="s">
        <v>55</v>
      </c>
      <c r="E21" s="126"/>
    </row>
    <row r="22" spans="1:5" x14ac:dyDescent="0.2">
      <c r="A22" s="213"/>
      <c r="B22" s="157" t="s">
        <v>19</v>
      </c>
      <c r="C22" s="157" t="s">
        <v>61</v>
      </c>
      <c r="D22" s="157" t="s">
        <v>55</v>
      </c>
      <c r="E22" s="156"/>
    </row>
    <row r="23" spans="1:5" x14ac:dyDescent="0.2">
      <c r="A23" s="213"/>
      <c r="B23" s="157" t="s">
        <v>47</v>
      </c>
      <c r="C23" s="157" t="s">
        <v>141</v>
      </c>
      <c r="D23" s="157" t="s">
        <v>55</v>
      </c>
      <c r="E23" s="156"/>
    </row>
    <row r="24" spans="1:5" x14ac:dyDescent="0.2">
      <c r="A24" s="213"/>
      <c r="B24" s="157" t="s">
        <v>20</v>
      </c>
      <c r="C24" s="157" t="s">
        <v>62</v>
      </c>
      <c r="D24" s="157" t="s">
        <v>55</v>
      </c>
      <c r="E24" s="156"/>
    </row>
    <row r="25" spans="1:5" x14ac:dyDescent="0.2">
      <c r="A25" s="214"/>
      <c r="B25" s="157" t="s">
        <v>48</v>
      </c>
      <c r="C25" s="157" t="s">
        <v>142</v>
      </c>
      <c r="D25" s="157" t="s">
        <v>55</v>
      </c>
      <c r="E25" s="156"/>
    </row>
    <row r="26" spans="1:5" ht="38.25" x14ac:dyDescent="0.2">
      <c r="A26" s="212" t="s">
        <v>21</v>
      </c>
      <c r="B26" s="159" t="s">
        <v>22</v>
      </c>
      <c r="C26" s="159" t="s">
        <v>143</v>
      </c>
      <c r="D26" s="159"/>
      <c r="E26" s="127" t="s">
        <v>111</v>
      </c>
    </row>
    <row r="27" spans="1:5" ht="51" x14ac:dyDescent="0.2">
      <c r="A27" s="213"/>
      <c r="B27" s="157" t="s">
        <v>43</v>
      </c>
      <c r="C27" s="157" t="s">
        <v>144</v>
      </c>
      <c r="D27" s="157"/>
      <c r="E27" s="156" t="s">
        <v>113</v>
      </c>
    </row>
    <row r="28" spans="1:5" x14ac:dyDescent="0.2">
      <c r="A28" s="213"/>
      <c r="B28" s="157" t="s">
        <v>23</v>
      </c>
      <c r="C28" s="157" t="s">
        <v>130</v>
      </c>
      <c r="D28" s="157"/>
      <c r="E28" s="156" t="s">
        <v>112</v>
      </c>
    </row>
    <row r="29" spans="1:5" ht="51" x14ac:dyDescent="0.2">
      <c r="A29" s="213"/>
      <c r="B29" s="158" t="s">
        <v>28</v>
      </c>
      <c r="C29" s="158" t="s">
        <v>131</v>
      </c>
      <c r="D29" s="158"/>
      <c r="E29" s="126"/>
    </row>
    <row r="30" spans="1:5" ht="38.25" x14ac:dyDescent="0.2">
      <c r="A30" s="213"/>
      <c r="B30" s="160" t="s">
        <v>44</v>
      </c>
      <c r="C30" s="160" t="s">
        <v>60</v>
      </c>
      <c r="D30" s="160"/>
      <c r="E30" s="132"/>
    </row>
    <row r="31" spans="1:5" ht="38.25" x14ac:dyDescent="0.2">
      <c r="A31" s="213"/>
      <c r="B31" s="158" t="s">
        <v>24</v>
      </c>
      <c r="C31" s="158" t="s">
        <v>132</v>
      </c>
      <c r="D31" s="158" t="s">
        <v>50</v>
      </c>
      <c r="E31" s="126"/>
    </row>
    <row r="32" spans="1:5" x14ac:dyDescent="0.2">
      <c r="A32" s="213"/>
      <c r="B32" s="161" t="s">
        <v>25</v>
      </c>
      <c r="C32" s="161" t="s">
        <v>86</v>
      </c>
      <c r="D32" s="161" t="s">
        <v>50</v>
      </c>
      <c r="E32" s="135"/>
    </row>
    <row r="33" spans="1:5" ht="25.5" x14ac:dyDescent="0.2">
      <c r="A33" s="214"/>
      <c r="B33" s="160" t="s">
        <v>49</v>
      </c>
      <c r="C33" s="160" t="s">
        <v>133</v>
      </c>
      <c r="D33" s="160" t="s">
        <v>50</v>
      </c>
      <c r="E33" s="132"/>
    </row>
    <row r="34" spans="1:5" ht="25.5" x14ac:dyDescent="0.2">
      <c r="A34" s="120" t="s">
        <v>26</v>
      </c>
      <c r="B34" s="158" t="s">
        <v>29</v>
      </c>
      <c r="C34" s="158" t="s">
        <v>59</v>
      </c>
      <c r="D34" s="158" t="s">
        <v>56</v>
      </c>
      <c r="E34" s="126" t="s">
        <v>110</v>
      </c>
    </row>
    <row r="35" spans="1:5" ht="25.5" x14ac:dyDescent="0.2">
      <c r="A35" s="69" t="s">
        <v>27</v>
      </c>
      <c r="B35" s="162" t="s">
        <v>27</v>
      </c>
      <c r="C35" s="162" t="s">
        <v>96</v>
      </c>
      <c r="D35" s="162"/>
      <c r="E35" s="133" t="s">
        <v>103</v>
      </c>
    </row>
  </sheetData>
  <mergeCells count="8">
    <mergeCell ref="A17:A25"/>
    <mergeCell ref="A4:B4"/>
    <mergeCell ref="A1:B1"/>
    <mergeCell ref="A26:A33"/>
    <mergeCell ref="A2:B2"/>
    <mergeCell ref="A3:B3"/>
    <mergeCell ref="A9:A16"/>
    <mergeCell ref="A5:B5"/>
  </mergeCells>
  <hyperlinks>
    <hyperlink ref="E35" r:id="rId1"/>
    <hyperlink ref="E10" r:id="rId2"/>
    <hyperlink ref="E13" r:id="rId3"/>
    <hyperlink ref="E11" r:id="rId4"/>
    <hyperlink ref="E12" r:id="rId5"/>
    <hyperlink ref="E15" r:id="rId6"/>
    <hyperlink ref="E16" r:id="rId7"/>
    <hyperlink ref="E34" r:id="rId8"/>
    <hyperlink ref="E26" r:id="rId9"/>
    <hyperlink ref="E28" r:id="rId10"/>
    <hyperlink ref="E27" r:id="rId11"/>
    <hyperlink ref="E17" r:id="rId12"/>
    <hyperlink ref="E18" r:id="rId13"/>
    <hyperlink ref="E19" r:id="rId14"/>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5"/>
  <sheetViews>
    <sheetView topLeftCell="L1" zoomScaleNormal="100" zoomScaleSheetLayoutView="100" workbookViewId="0">
      <pane ySplit="4" topLeftCell="A11" activePane="bottomLeft" state="frozen"/>
      <selection pane="bottomLeft" activeCell="W27" sqref="W27"/>
    </sheetView>
  </sheetViews>
  <sheetFormatPr defaultColWidth="10.7109375" defaultRowHeight="15.75" customHeight="1" x14ac:dyDescent="0.2"/>
  <cols>
    <col min="1" max="1" width="13.140625" style="100" customWidth="1"/>
    <col min="2" max="8" width="10.7109375" style="98"/>
    <col min="9" max="9" width="10.7109375" style="100"/>
    <col min="10" max="18" width="10.7109375" style="98"/>
    <col min="19" max="19" width="10.7109375" style="100"/>
    <col min="20" max="23" width="10.7109375" style="98"/>
    <col min="24" max="24" width="13" style="98" customWidth="1"/>
    <col min="25" max="27" width="10.7109375" style="98"/>
    <col min="28" max="28" width="16.7109375" style="168" customWidth="1"/>
    <col min="29" max="16384" width="10.7109375" style="98"/>
  </cols>
  <sheetData>
    <row r="1" spans="1:30" s="171" customFormat="1" ht="15.75" customHeight="1" x14ac:dyDescent="0.2">
      <c r="A1" s="169" t="s">
        <v>241</v>
      </c>
      <c r="B1" s="116"/>
      <c r="C1" s="116"/>
      <c r="D1" s="116"/>
      <c r="E1" s="116"/>
      <c r="F1" s="116"/>
      <c r="G1" s="116"/>
      <c r="I1" s="227" t="s">
        <v>228</v>
      </c>
      <c r="J1" s="227"/>
      <c r="K1" s="228" t="s">
        <v>223</v>
      </c>
      <c r="L1" s="228"/>
      <c r="M1" s="229" t="s">
        <v>224</v>
      </c>
      <c r="N1" s="229"/>
      <c r="O1" s="116"/>
      <c r="P1" s="116"/>
      <c r="Q1" s="116"/>
      <c r="R1" s="116"/>
      <c r="S1" s="170"/>
    </row>
    <row r="2" spans="1:30" s="171" customFormat="1" ht="17.45" customHeight="1" thickBot="1" x14ac:dyDescent="0.25">
      <c r="A2" s="169" t="s">
        <v>242</v>
      </c>
      <c r="B2" s="116"/>
      <c r="C2" s="116"/>
      <c r="D2" s="116"/>
      <c r="E2" s="116"/>
      <c r="F2" s="116"/>
      <c r="G2" s="116"/>
      <c r="I2" s="227"/>
      <c r="J2" s="227"/>
      <c r="K2" s="228"/>
      <c r="L2" s="228"/>
      <c r="M2" s="229"/>
      <c r="N2" s="229"/>
      <c r="O2" s="116"/>
      <c r="P2" s="116"/>
      <c r="Q2" s="116"/>
      <c r="R2" s="116"/>
      <c r="S2" s="170"/>
    </row>
    <row r="3" spans="1:30" s="99" customFormat="1" ht="23.45" customHeight="1" x14ac:dyDescent="0.2">
      <c r="A3" s="123"/>
      <c r="B3" s="123"/>
      <c r="C3" s="123"/>
      <c r="D3" s="223" t="s">
        <v>234</v>
      </c>
      <c r="E3" s="224"/>
      <c r="F3" s="224"/>
      <c r="G3" s="225"/>
      <c r="H3" s="122"/>
      <c r="I3" s="123"/>
      <c r="J3" s="122"/>
      <c r="K3" s="122"/>
      <c r="L3" s="122"/>
      <c r="M3" s="122"/>
      <c r="N3" s="122"/>
      <c r="O3" s="122"/>
      <c r="P3" s="122"/>
      <c r="Q3" s="122"/>
      <c r="R3" s="122"/>
      <c r="S3" s="123"/>
      <c r="T3" s="226"/>
      <c r="U3" s="226"/>
      <c r="V3" s="226"/>
      <c r="W3" s="122"/>
      <c r="X3" s="122"/>
      <c r="Y3" s="122"/>
      <c r="Z3" s="122"/>
      <c r="AA3" s="122"/>
      <c r="AB3" s="165"/>
    </row>
    <row r="4" spans="1:30" s="117" customFormat="1" ht="76.900000000000006" customHeight="1" x14ac:dyDescent="0.2">
      <c r="A4" s="128" t="s">
        <v>134</v>
      </c>
      <c r="B4" s="136" t="s">
        <v>3</v>
      </c>
      <c r="C4" s="136" t="s">
        <v>4</v>
      </c>
      <c r="D4" s="128" t="s">
        <v>5</v>
      </c>
      <c r="E4" s="128" t="s">
        <v>6</v>
      </c>
      <c r="F4" s="128" t="s">
        <v>199</v>
      </c>
      <c r="G4" s="128" t="s">
        <v>8</v>
      </c>
      <c r="H4" s="137" t="s">
        <v>9</v>
      </c>
      <c r="I4" s="138" t="s">
        <v>11</v>
      </c>
      <c r="J4" s="137" t="s">
        <v>13</v>
      </c>
      <c r="K4" s="128" t="s">
        <v>14</v>
      </c>
      <c r="L4" s="128" t="s">
        <v>16</v>
      </c>
      <c r="M4" s="137" t="s">
        <v>18</v>
      </c>
      <c r="N4" s="137" t="s">
        <v>46</v>
      </c>
      <c r="O4" s="128" t="s">
        <v>19</v>
      </c>
      <c r="P4" s="128" t="s">
        <v>47</v>
      </c>
      <c r="Q4" s="128" t="s">
        <v>20</v>
      </c>
      <c r="R4" s="128" t="s">
        <v>48</v>
      </c>
      <c r="S4" s="138" t="s">
        <v>22</v>
      </c>
      <c r="T4" s="128" t="s">
        <v>43</v>
      </c>
      <c r="U4" s="128" t="s">
        <v>23</v>
      </c>
      <c r="V4" s="121" t="s">
        <v>28</v>
      </c>
      <c r="W4" s="129" t="s">
        <v>44</v>
      </c>
      <c r="X4" s="121" t="s">
        <v>24</v>
      </c>
      <c r="Y4" s="134" t="s">
        <v>217</v>
      </c>
      <c r="Z4" s="129" t="s">
        <v>218</v>
      </c>
      <c r="AA4" s="121" t="s">
        <v>29</v>
      </c>
      <c r="AB4" s="164" t="s">
        <v>27</v>
      </c>
      <c r="AC4" s="130"/>
      <c r="AD4" s="130"/>
    </row>
    <row r="5" spans="1:30" s="146" customFormat="1" ht="13.5" customHeight="1" x14ac:dyDescent="0.2">
      <c r="A5" s="139" t="s">
        <v>245</v>
      </c>
      <c r="B5" s="141"/>
      <c r="C5" s="141" t="s">
        <v>246</v>
      </c>
      <c r="D5" s="142"/>
      <c r="E5" s="142"/>
      <c r="F5" s="142"/>
      <c r="G5" s="142"/>
      <c r="H5" s="141" t="s">
        <v>247</v>
      </c>
      <c r="I5" s="143" t="s">
        <v>248</v>
      </c>
      <c r="J5" s="141" t="s">
        <v>30</v>
      </c>
      <c r="K5" s="142"/>
      <c r="L5" s="142"/>
      <c r="M5" s="141" t="s">
        <v>190</v>
      </c>
      <c r="N5" s="141" t="s">
        <v>249</v>
      </c>
      <c r="O5" s="142"/>
      <c r="P5" s="142"/>
      <c r="Q5" s="142"/>
      <c r="R5" s="142"/>
      <c r="S5" s="143" t="s">
        <v>250</v>
      </c>
      <c r="T5" s="142">
        <v>1565</v>
      </c>
      <c r="U5" s="142" t="s">
        <v>38</v>
      </c>
      <c r="V5" s="141">
        <v>1878</v>
      </c>
      <c r="W5" s="140">
        <v>0</v>
      </c>
      <c r="X5" s="141"/>
      <c r="Y5" s="144"/>
      <c r="Z5" s="140">
        <v>1878</v>
      </c>
      <c r="AA5" s="141" t="s">
        <v>41</v>
      </c>
      <c r="AB5" s="166"/>
      <c r="AC5" s="145"/>
      <c r="AD5" s="145"/>
    </row>
    <row r="6" spans="1:30" s="146" customFormat="1" ht="114.75" x14ac:dyDescent="0.2">
      <c r="A6" s="139" t="s">
        <v>251</v>
      </c>
      <c r="B6" s="141"/>
      <c r="C6" s="141" t="s">
        <v>252</v>
      </c>
      <c r="D6" s="142"/>
      <c r="E6" s="142"/>
      <c r="F6" s="142"/>
      <c r="G6" s="142"/>
      <c r="H6" s="176" t="s">
        <v>253</v>
      </c>
      <c r="I6" s="143" t="s">
        <v>254</v>
      </c>
      <c r="J6" s="141" t="s">
        <v>30</v>
      </c>
      <c r="K6" s="142"/>
      <c r="L6" s="142"/>
      <c r="M6" s="141" t="s">
        <v>190</v>
      </c>
      <c r="N6" s="141" t="s">
        <v>255</v>
      </c>
      <c r="O6" s="142"/>
      <c r="P6" s="142"/>
      <c r="Q6" s="142"/>
      <c r="R6" s="142"/>
      <c r="S6" s="143" t="s">
        <v>263</v>
      </c>
      <c r="T6" s="142">
        <v>1927.88</v>
      </c>
      <c r="U6" s="142" t="s">
        <v>34</v>
      </c>
      <c r="V6" s="141">
        <v>1589.53</v>
      </c>
      <c r="W6" s="140"/>
      <c r="X6" s="141"/>
      <c r="Y6" s="144"/>
      <c r="Z6" s="140">
        <v>1589.53</v>
      </c>
      <c r="AA6" s="141" t="s">
        <v>41</v>
      </c>
      <c r="AB6" s="166" t="s">
        <v>256</v>
      </c>
      <c r="AC6" s="145"/>
      <c r="AD6" s="145"/>
    </row>
    <row r="7" spans="1:30" s="146" customFormat="1" ht="15.75" customHeight="1" x14ac:dyDescent="0.2">
      <c r="A7" s="139" t="s">
        <v>257</v>
      </c>
      <c r="B7" s="141"/>
      <c r="C7" s="141" t="s">
        <v>258</v>
      </c>
      <c r="D7" s="142"/>
      <c r="E7" s="142"/>
      <c r="F7" s="142"/>
      <c r="G7" s="142"/>
      <c r="H7" s="176" t="s">
        <v>259</v>
      </c>
      <c r="I7" s="143" t="s">
        <v>260</v>
      </c>
      <c r="J7" s="141" t="s">
        <v>30</v>
      </c>
      <c r="K7" s="142"/>
      <c r="L7" s="142"/>
      <c r="M7" s="141" t="s">
        <v>190</v>
      </c>
      <c r="N7" s="141" t="s">
        <v>261</v>
      </c>
      <c r="O7" s="142"/>
      <c r="P7" s="142"/>
      <c r="Q7" s="142"/>
      <c r="R7" s="142"/>
      <c r="S7" s="143" t="s">
        <v>262</v>
      </c>
      <c r="T7" s="177">
        <v>3534.46</v>
      </c>
      <c r="U7" s="142" t="s">
        <v>34</v>
      </c>
      <c r="V7" s="178">
        <v>2902.26</v>
      </c>
      <c r="W7" s="140"/>
      <c r="X7" s="141"/>
      <c r="Y7" s="144"/>
      <c r="Z7" s="140">
        <v>2902.26</v>
      </c>
      <c r="AA7" s="141" t="s">
        <v>41</v>
      </c>
      <c r="AB7" s="166" t="s">
        <v>264</v>
      </c>
      <c r="AC7" s="145"/>
      <c r="AD7" s="145"/>
    </row>
    <row r="8" spans="1:30" s="146" customFormat="1" ht="15.75" customHeight="1" x14ac:dyDescent="0.2">
      <c r="A8" s="139" t="s">
        <v>265</v>
      </c>
      <c r="B8" s="141"/>
      <c r="C8" s="141" t="s">
        <v>267</v>
      </c>
      <c r="D8" s="142"/>
      <c r="E8" s="142"/>
      <c r="F8" s="142"/>
      <c r="G8" s="142"/>
      <c r="H8" s="141" t="s">
        <v>268</v>
      </c>
      <c r="I8" s="143" t="s">
        <v>269</v>
      </c>
      <c r="J8" s="141" t="s">
        <v>30</v>
      </c>
      <c r="K8" s="142"/>
      <c r="L8" s="142"/>
      <c r="M8" s="141" t="s">
        <v>190</v>
      </c>
      <c r="N8" s="141" t="s">
        <v>266</v>
      </c>
      <c r="O8" s="142"/>
      <c r="P8" s="142"/>
      <c r="Q8" s="142"/>
      <c r="R8" s="142"/>
      <c r="S8" s="143" t="s">
        <v>270</v>
      </c>
      <c r="T8" s="142">
        <v>990</v>
      </c>
      <c r="U8" s="142" t="s">
        <v>38</v>
      </c>
      <c r="V8" s="178">
        <v>1188</v>
      </c>
      <c r="W8" s="140"/>
      <c r="X8" s="141"/>
      <c r="Y8" s="144"/>
      <c r="Z8" s="140">
        <v>1188</v>
      </c>
      <c r="AA8" s="141" t="s">
        <v>41</v>
      </c>
      <c r="AB8" s="166"/>
      <c r="AC8" s="145"/>
      <c r="AD8" s="145"/>
    </row>
    <row r="9" spans="1:30" s="124" customFormat="1" ht="15.75" customHeight="1" x14ac:dyDescent="0.2">
      <c r="A9" s="131" t="s">
        <v>271</v>
      </c>
      <c r="B9" s="126"/>
      <c r="C9" s="126" t="s">
        <v>272</v>
      </c>
      <c r="D9" s="125"/>
      <c r="E9" s="125"/>
      <c r="F9" s="125"/>
      <c r="G9" s="125"/>
      <c r="H9" s="126" t="s">
        <v>273</v>
      </c>
      <c r="I9" s="127" t="s">
        <v>274</v>
      </c>
      <c r="J9" s="126" t="s">
        <v>30</v>
      </c>
      <c r="K9" s="125"/>
      <c r="L9" s="125"/>
      <c r="M9" s="126" t="s">
        <v>190</v>
      </c>
      <c r="N9" s="126" t="s">
        <v>275</v>
      </c>
      <c r="O9" s="125"/>
      <c r="P9" s="125"/>
      <c r="Q9" s="125"/>
      <c r="R9" s="125"/>
      <c r="S9" s="127" t="s">
        <v>276</v>
      </c>
      <c r="T9" s="179">
        <v>2677.62</v>
      </c>
      <c r="U9" s="125" t="s">
        <v>34</v>
      </c>
      <c r="V9" s="180">
        <v>2190.85</v>
      </c>
      <c r="W9" s="132"/>
      <c r="X9" s="126"/>
      <c r="Y9" s="135"/>
      <c r="Z9" s="132">
        <v>2190.85</v>
      </c>
      <c r="AA9" s="126" t="s">
        <v>41</v>
      </c>
      <c r="AB9" s="167" t="s">
        <v>277</v>
      </c>
      <c r="AC9" s="116"/>
      <c r="AD9" s="116"/>
    </row>
    <row r="10" spans="1:30" s="124" customFormat="1" ht="15.75" customHeight="1" x14ac:dyDescent="0.2">
      <c r="A10" s="131" t="s">
        <v>245</v>
      </c>
      <c r="B10" s="126"/>
      <c r="C10" s="126" t="s">
        <v>278</v>
      </c>
      <c r="D10" s="125"/>
      <c r="E10" s="125"/>
      <c r="F10" s="125"/>
      <c r="G10" s="125"/>
      <c r="H10" s="126" t="s">
        <v>279</v>
      </c>
      <c r="I10" s="127" t="s">
        <v>280</v>
      </c>
      <c r="J10" s="126" t="s">
        <v>30</v>
      </c>
      <c r="K10" s="125"/>
      <c r="L10" s="125"/>
      <c r="M10" s="126" t="s">
        <v>190</v>
      </c>
      <c r="N10" s="126" t="s">
        <v>281</v>
      </c>
      <c r="O10" s="125"/>
      <c r="P10" s="125"/>
      <c r="Q10" s="125"/>
      <c r="R10" s="125"/>
      <c r="S10" s="127" t="s">
        <v>282</v>
      </c>
      <c r="T10" s="179">
        <v>3534.46</v>
      </c>
      <c r="U10" s="125" t="s">
        <v>34</v>
      </c>
      <c r="V10" s="180">
        <v>2881.86</v>
      </c>
      <c r="W10" s="132"/>
      <c r="X10" s="126"/>
      <c r="Y10" s="135"/>
      <c r="Z10" s="181">
        <v>2881.86</v>
      </c>
      <c r="AA10" s="126" t="s">
        <v>41</v>
      </c>
      <c r="AB10" s="167" t="s">
        <v>283</v>
      </c>
      <c r="AC10" s="116"/>
      <c r="AD10" s="116"/>
    </row>
    <row r="11" spans="1:30" s="124" customFormat="1" ht="15.75" customHeight="1" x14ac:dyDescent="0.2">
      <c r="A11" s="131" t="s">
        <v>370</v>
      </c>
      <c r="B11" s="185"/>
      <c r="C11" s="126" t="s">
        <v>371</v>
      </c>
      <c r="D11" s="125"/>
      <c r="E11" s="125"/>
      <c r="F11" s="125"/>
      <c r="G11" s="125"/>
      <c r="H11" s="126" t="s">
        <v>372</v>
      </c>
      <c r="I11" s="127" t="s">
        <v>373</v>
      </c>
      <c r="J11" s="126" t="s">
        <v>30</v>
      </c>
      <c r="K11" s="125"/>
      <c r="L11" s="125"/>
      <c r="M11" s="126" t="s">
        <v>192</v>
      </c>
      <c r="N11" s="126" t="s">
        <v>374</v>
      </c>
      <c r="O11" s="125"/>
      <c r="P11" s="125"/>
      <c r="Q11" s="125"/>
      <c r="R11" s="125"/>
      <c r="S11" s="127" t="s">
        <v>257</v>
      </c>
      <c r="T11" s="179">
        <v>0</v>
      </c>
      <c r="U11" s="125" t="s">
        <v>34</v>
      </c>
      <c r="V11" s="180">
        <v>0</v>
      </c>
      <c r="W11" s="132"/>
      <c r="X11" s="126" t="s">
        <v>154</v>
      </c>
      <c r="Y11" s="135"/>
      <c r="Z11" s="181">
        <v>0</v>
      </c>
      <c r="AA11" s="126" t="s">
        <v>41</v>
      </c>
      <c r="AB11" s="167"/>
      <c r="AC11" s="116"/>
      <c r="AD11" s="116"/>
    </row>
    <row r="12" spans="1:30" s="124" customFormat="1" ht="15.75" customHeight="1" x14ac:dyDescent="0.2">
      <c r="A12" s="131" t="s">
        <v>284</v>
      </c>
      <c r="B12" s="126"/>
      <c r="C12" s="126" t="s">
        <v>285</v>
      </c>
      <c r="D12" s="125"/>
      <c r="E12" s="125"/>
      <c r="F12" s="125"/>
      <c r="G12" s="125"/>
      <c r="H12" s="126" t="s">
        <v>286</v>
      </c>
      <c r="I12" s="127" t="s">
        <v>287</v>
      </c>
      <c r="J12" s="126" t="s">
        <v>30</v>
      </c>
      <c r="K12" s="125"/>
      <c r="L12" s="125"/>
      <c r="M12" s="126" t="s">
        <v>188</v>
      </c>
      <c r="N12" s="126" t="s">
        <v>288</v>
      </c>
      <c r="O12" s="125"/>
      <c r="P12" s="125"/>
      <c r="Q12" s="125"/>
      <c r="R12" s="125"/>
      <c r="S12" s="127" t="s">
        <v>289</v>
      </c>
      <c r="T12" s="179">
        <v>1927.88</v>
      </c>
      <c r="U12" s="125" t="s">
        <v>34</v>
      </c>
      <c r="V12" s="180">
        <v>1538.77</v>
      </c>
      <c r="W12" s="132"/>
      <c r="X12" s="126"/>
      <c r="Y12" s="135"/>
      <c r="Z12" s="181">
        <v>1538.77</v>
      </c>
      <c r="AA12" s="126" t="s">
        <v>41</v>
      </c>
      <c r="AB12" s="182" t="s">
        <v>290</v>
      </c>
      <c r="AC12" s="116"/>
      <c r="AD12" s="116"/>
    </row>
    <row r="13" spans="1:30" s="124" customFormat="1" ht="15.75" customHeight="1" x14ac:dyDescent="0.2">
      <c r="A13" s="131" t="s">
        <v>296</v>
      </c>
      <c r="B13" s="126"/>
      <c r="C13" s="126" t="s">
        <v>293</v>
      </c>
      <c r="D13" s="125"/>
      <c r="E13" s="125"/>
      <c r="F13" s="125"/>
      <c r="G13" s="125"/>
      <c r="H13" s="126" t="s">
        <v>294</v>
      </c>
      <c r="I13" s="127" t="s">
        <v>295</v>
      </c>
      <c r="J13" s="126" t="s">
        <v>30</v>
      </c>
      <c r="K13" s="125"/>
      <c r="L13" s="125"/>
      <c r="M13" s="126" t="s">
        <v>190</v>
      </c>
      <c r="N13" s="126" t="s">
        <v>261</v>
      </c>
      <c r="O13" s="125"/>
      <c r="P13" s="125"/>
      <c r="Q13" s="125"/>
      <c r="R13" s="125"/>
      <c r="S13" s="127" t="s">
        <v>292</v>
      </c>
      <c r="T13" s="179">
        <v>3571.76</v>
      </c>
      <c r="U13" s="125" t="s">
        <v>34</v>
      </c>
      <c r="V13" s="180">
        <v>2924.79</v>
      </c>
      <c r="W13" s="132"/>
      <c r="X13" s="126"/>
      <c r="Y13" s="135"/>
      <c r="Z13" s="181">
        <v>2924.79</v>
      </c>
      <c r="AA13" s="126" t="s">
        <v>41</v>
      </c>
      <c r="AB13" s="182" t="s">
        <v>291</v>
      </c>
      <c r="AC13" s="116"/>
      <c r="AD13" s="116"/>
    </row>
    <row r="14" spans="1:30" s="124" customFormat="1" ht="15.75" customHeight="1" x14ac:dyDescent="0.2">
      <c r="A14" s="131" t="s">
        <v>302</v>
      </c>
      <c r="B14" s="126"/>
      <c r="C14" s="126" t="s">
        <v>301</v>
      </c>
      <c r="D14" s="125"/>
      <c r="E14" s="125"/>
      <c r="F14" s="125"/>
      <c r="G14" s="125"/>
      <c r="H14" s="126" t="s">
        <v>300</v>
      </c>
      <c r="I14" s="127" t="s">
        <v>299</v>
      </c>
      <c r="J14" s="126" t="s">
        <v>30</v>
      </c>
      <c r="K14" s="125"/>
      <c r="L14" s="125"/>
      <c r="M14" s="126" t="s">
        <v>190</v>
      </c>
      <c r="N14" s="126" t="s">
        <v>261</v>
      </c>
      <c r="O14" s="125"/>
      <c r="P14" s="125"/>
      <c r="Q14" s="125"/>
      <c r="R14" s="125"/>
      <c r="S14" s="127" t="s">
        <v>298</v>
      </c>
      <c r="T14" s="179">
        <v>2705.88</v>
      </c>
      <c r="U14" s="125" t="s">
        <v>34</v>
      </c>
      <c r="V14" s="180">
        <v>2399.5700000000002</v>
      </c>
      <c r="W14" s="132"/>
      <c r="X14" s="126"/>
      <c r="Y14" s="135"/>
      <c r="Z14" s="181">
        <v>2399.5700000000002</v>
      </c>
      <c r="AA14" s="126" t="s">
        <v>41</v>
      </c>
      <c r="AB14" s="183" t="s">
        <v>297</v>
      </c>
      <c r="AC14" s="116"/>
      <c r="AD14" s="116"/>
    </row>
    <row r="15" spans="1:30" s="124" customFormat="1" ht="15.75" customHeight="1" x14ac:dyDescent="0.2">
      <c r="A15" s="131" t="s">
        <v>304</v>
      </c>
      <c r="B15" s="126"/>
      <c r="C15" s="126" t="s">
        <v>303</v>
      </c>
      <c r="D15" s="125"/>
      <c r="E15" s="125"/>
      <c r="F15" s="125"/>
      <c r="G15" s="125"/>
      <c r="H15" s="126" t="s">
        <v>305</v>
      </c>
      <c r="I15" s="127" t="s">
        <v>299</v>
      </c>
      <c r="J15" s="126" t="s">
        <v>30</v>
      </c>
      <c r="K15" s="125"/>
      <c r="L15" s="125"/>
      <c r="M15" s="126" t="s">
        <v>212</v>
      </c>
      <c r="N15" s="126" t="s">
        <v>306</v>
      </c>
      <c r="O15" s="125"/>
      <c r="P15" s="125"/>
      <c r="Q15" s="125"/>
      <c r="R15" s="125"/>
      <c r="S15" s="127" t="s">
        <v>307</v>
      </c>
      <c r="T15" s="179">
        <v>1950</v>
      </c>
      <c r="U15" s="125" t="s">
        <v>38</v>
      </c>
      <c r="V15" s="180">
        <v>2340</v>
      </c>
      <c r="W15" s="132"/>
      <c r="X15" s="126"/>
      <c r="Y15" s="135"/>
      <c r="Z15" s="181">
        <v>2340</v>
      </c>
      <c r="AA15" s="126" t="s">
        <v>41</v>
      </c>
      <c r="AB15" s="167"/>
      <c r="AC15" s="116"/>
      <c r="AD15" s="116"/>
    </row>
    <row r="16" spans="1:30" s="124" customFormat="1" ht="15.75" customHeight="1" x14ac:dyDescent="0.2">
      <c r="A16" s="131" t="s">
        <v>311</v>
      </c>
      <c r="B16" s="126"/>
      <c r="C16" s="126" t="s">
        <v>308</v>
      </c>
      <c r="D16" s="125"/>
      <c r="E16" s="125"/>
      <c r="F16" s="125"/>
      <c r="G16" s="125"/>
      <c r="H16" s="126" t="s">
        <v>309</v>
      </c>
      <c r="I16" s="127" t="s">
        <v>310</v>
      </c>
      <c r="J16" s="126" t="s">
        <v>30</v>
      </c>
      <c r="K16" s="125"/>
      <c r="L16" s="125"/>
      <c r="M16" s="126" t="s">
        <v>190</v>
      </c>
      <c r="N16" s="126" t="s">
        <v>312</v>
      </c>
      <c r="O16" s="125"/>
      <c r="P16" s="125"/>
      <c r="Q16" s="125"/>
      <c r="R16" s="125"/>
      <c r="S16" s="127" t="s">
        <v>299</v>
      </c>
      <c r="T16" s="179">
        <v>1190.5899999999999</v>
      </c>
      <c r="U16" s="125" t="s">
        <v>34</v>
      </c>
      <c r="V16" s="180">
        <v>1034.6600000000001</v>
      </c>
      <c r="W16" s="132"/>
      <c r="X16" s="126"/>
      <c r="Y16" s="135"/>
      <c r="Z16" s="181">
        <v>1034.6600000000001</v>
      </c>
      <c r="AA16" s="126" t="s">
        <v>41</v>
      </c>
      <c r="AB16" s="167" t="s">
        <v>313</v>
      </c>
      <c r="AC16" s="116"/>
      <c r="AD16" s="116"/>
    </row>
    <row r="17" spans="1:30" s="124" customFormat="1" ht="15.75" customHeight="1" x14ac:dyDescent="0.2">
      <c r="A17" s="131" t="s">
        <v>321</v>
      </c>
      <c r="B17" s="126" t="s">
        <v>320</v>
      </c>
      <c r="C17" s="126" t="s">
        <v>319</v>
      </c>
      <c r="D17" s="125"/>
      <c r="E17" s="125"/>
      <c r="F17" s="125"/>
      <c r="G17" s="125"/>
      <c r="H17" s="126" t="s">
        <v>318</v>
      </c>
      <c r="I17" s="127" t="s">
        <v>316</v>
      </c>
      <c r="J17" s="126" t="s">
        <v>30</v>
      </c>
      <c r="K17" s="125"/>
      <c r="L17" s="125"/>
      <c r="M17" s="126" t="s">
        <v>192</v>
      </c>
      <c r="N17" s="126" t="s">
        <v>317</v>
      </c>
      <c r="O17" s="125"/>
      <c r="P17" s="125"/>
      <c r="Q17" s="125"/>
      <c r="R17" s="125"/>
      <c r="S17" s="127" t="s">
        <v>316</v>
      </c>
      <c r="T17" s="179">
        <v>3000</v>
      </c>
      <c r="U17" s="125" t="s">
        <v>315</v>
      </c>
      <c r="V17" s="180">
        <v>2752.89</v>
      </c>
      <c r="W17" s="132">
        <v>240</v>
      </c>
      <c r="X17" s="126"/>
      <c r="Y17" s="135"/>
      <c r="Z17" s="181">
        <v>2752.89</v>
      </c>
      <c r="AA17" s="126" t="s">
        <v>41</v>
      </c>
      <c r="AB17" s="182" t="s">
        <v>314</v>
      </c>
      <c r="AC17" s="116"/>
      <c r="AD17" s="116"/>
    </row>
    <row r="18" spans="1:30" s="124" customFormat="1" ht="15.75" customHeight="1" x14ac:dyDescent="0.2">
      <c r="A18" s="131" t="s">
        <v>322</v>
      </c>
      <c r="B18" s="126"/>
      <c r="C18" s="126" t="s">
        <v>323</v>
      </c>
      <c r="D18" s="125"/>
      <c r="E18" s="125"/>
      <c r="F18" s="125"/>
      <c r="G18" s="125"/>
      <c r="H18" s="126" t="s">
        <v>324</v>
      </c>
      <c r="I18" s="127" t="s">
        <v>325</v>
      </c>
      <c r="J18" s="126" t="s">
        <v>30</v>
      </c>
      <c r="K18" s="125"/>
      <c r="L18" s="125"/>
      <c r="M18" s="126" t="s">
        <v>188</v>
      </c>
      <c r="N18" s="126" t="s">
        <v>326</v>
      </c>
      <c r="O18" s="125"/>
      <c r="P18" s="125"/>
      <c r="Q18" s="125"/>
      <c r="R18" s="125"/>
      <c r="S18" s="127" t="s">
        <v>316</v>
      </c>
      <c r="T18" s="179">
        <v>3000</v>
      </c>
      <c r="U18" s="125" t="s">
        <v>315</v>
      </c>
      <c r="V18" s="180">
        <v>2359.62</v>
      </c>
      <c r="W18" s="132"/>
      <c r="X18" s="126"/>
      <c r="Y18" s="135"/>
      <c r="Z18" s="181">
        <v>2359.62</v>
      </c>
      <c r="AA18" s="126" t="s">
        <v>41</v>
      </c>
      <c r="AB18" s="182" t="s">
        <v>327</v>
      </c>
      <c r="AC18" s="116"/>
      <c r="AD18" s="116"/>
    </row>
    <row r="19" spans="1:30" s="124" customFormat="1" ht="15.75" customHeight="1" x14ac:dyDescent="0.2">
      <c r="A19" s="131" t="s">
        <v>333</v>
      </c>
      <c r="B19" s="126"/>
      <c r="C19" s="126" t="s">
        <v>332</v>
      </c>
      <c r="D19" s="125"/>
      <c r="E19" s="125"/>
      <c r="F19" s="125"/>
      <c r="G19" s="125"/>
      <c r="H19" s="126" t="s">
        <v>331</v>
      </c>
      <c r="I19" s="127" t="s">
        <v>341</v>
      </c>
      <c r="J19" s="126" t="s">
        <v>30</v>
      </c>
      <c r="K19" s="125"/>
      <c r="L19" s="125"/>
      <c r="M19" s="126" t="s">
        <v>190</v>
      </c>
      <c r="N19" s="126" t="s">
        <v>330</v>
      </c>
      <c r="O19" s="125"/>
      <c r="P19" s="125"/>
      <c r="Q19" s="125"/>
      <c r="R19" s="125"/>
      <c r="S19" s="127" t="s">
        <v>329</v>
      </c>
      <c r="T19" s="125">
        <v>100</v>
      </c>
      <c r="U19" s="125" t="s">
        <v>315</v>
      </c>
      <c r="V19" s="126">
        <v>81.36</v>
      </c>
      <c r="W19" s="132"/>
      <c r="X19" s="126"/>
      <c r="Y19" s="135"/>
      <c r="Z19" s="184">
        <v>81.36</v>
      </c>
      <c r="AA19" s="126" t="s">
        <v>41</v>
      </c>
      <c r="AB19" s="182" t="s">
        <v>328</v>
      </c>
      <c r="AC19" s="116"/>
      <c r="AD19" s="116"/>
    </row>
    <row r="20" spans="1:30" s="124" customFormat="1" ht="15.75" customHeight="1" x14ac:dyDescent="0.2">
      <c r="A20" s="131" t="s">
        <v>340</v>
      </c>
      <c r="B20" s="126"/>
      <c r="C20" s="185" t="s">
        <v>339</v>
      </c>
      <c r="D20" s="125"/>
      <c r="E20" s="125"/>
      <c r="F20" s="125"/>
      <c r="G20" s="125"/>
      <c r="H20" s="126" t="s">
        <v>337</v>
      </c>
      <c r="I20" s="127" t="s">
        <v>338</v>
      </c>
      <c r="J20" s="126" t="s">
        <v>30</v>
      </c>
      <c r="K20" s="125"/>
      <c r="L20" s="125"/>
      <c r="M20" s="126" t="s">
        <v>190</v>
      </c>
      <c r="N20" s="126" t="s">
        <v>336</v>
      </c>
      <c r="O20" s="125"/>
      <c r="P20" s="125"/>
      <c r="Q20" s="125"/>
      <c r="R20" s="125"/>
      <c r="S20" s="127" t="s">
        <v>335</v>
      </c>
      <c r="T20" s="179">
        <v>2254.9</v>
      </c>
      <c r="U20" s="125" t="s">
        <v>34</v>
      </c>
      <c r="V20" s="180">
        <v>2346.4299999999998</v>
      </c>
      <c r="W20" s="132"/>
      <c r="X20" s="126"/>
      <c r="Y20" s="135"/>
      <c r="Z20" s="132">
        <v>2346.4299999999998</v>
      </c>
      <c r="AA20" s="126" t="s">
        <v>41</v>
      </c>
      <c r="AB20" s="182" t="s">
        <v>334</v>
      </c>
      <c r="AC20" s="116"/>
      <c r="AD20" s="116"/>
    </row>
    <row r="21" spans="1:30" s="124" customFormat="1" ht="15.75" customHeight="1" x14ac:dyDescent="0.2">
      <c r="A21" s="131" t="s">
        <v>344</v>
      </c>
      <c r="B21" s="126"/>
      <c r="C21" s="126" t="s">
        <v>345</v>
      </c>
      <c r="D21" s="125"/>
      <c r="E21" s="125"/>
      <c r="F21" s="125"/>
      <c r="G21" s="125"/>
      <c r="H21" s="126" t="s">
        <v>346</v>
      </c>
      <c r="I21" s="127" t="s">
        <v>347</v>
      </c>
      <c r="J21" s="126" t="s">
        <v>30</v>
      </c>
      <c r="K21" s="125"/>
      <c r="L21" s="125"/>
      <c r="M21" s="126" t="s">
        <v>190</v>
      </c>
      <c r="N21" s="126" t="s">
        <v>343</v>
      </c>
      <c r="O21" s="125"/>
      <c r="P21" s="125"/>
      <c r="Q21" s="125"/>
      <c r="R21" s="125"/>
      <c r="S21" s="127" t="s">
        <v>342</v>
      </c>
      <c r="T21" s="179">
        <v>1937.65</v>
      </c>
      <c r="U21" s="125" t="s">
        <v>34</v>
      </c>
      <c r="V21" s="180">
        <v>1730.86</v>
      </c>
      <c r="W21" s="132"/>
      <c r="X21" s="126"/>
      <c r="Y21" s="135"/>
      <c r="Z21" s="181">
        <v>1730.86</v>
      </c>
      <c r="AA21" s="126" t="s">
        <v>41</v>
      </c>
      <c r="AB21" s="182" t="s">
        <v>348</v>
      </c>
      <c r="AC21" s="116"/>
      <c r="AD21" s="116"/>
    </row>
    <row r="22" spans="1:30" s="124" customFormat="1" ht="15.75" customHeight="1" x14ac:dyDescent="0.2">
      <c r="A22" s="131" t="s">
        <v>352</v>
      </c>
      <c r="B22" s="126"/>
      <c r="C22" s="126" t="s">
        <v>354</v>
      </c>
      <c r="D22" s="125"/>
      <c r="E22" s="125"/>
      <c r="F22" s="125"/>
      <c r="G22" s="125"/>
      <c r="H22" s="126" t="s">
        <v>353</v>
      </c>
      <c r="I22" s="127" t="s">
        <v>355</v>
      </c>
      <c r="J22" s="126" t="s">
        <v>30</v>
      </c>
      <c r="K22" s="125"/>
      <c r="L22" s="125"/>
      <c r="M22" s="126" t="s">
        <v>32</v>
      </c>
      <c r="N22" s="126" t="s">
        <v>351</v>
      </c>
      <c r="O22" s="125"/>
      <c r="P22" s="125"/>
      <c r="Q22" s="125"/>
      <c r="R22" s="125"/>
      <c r="S22" s="127" t="s">
        <v>350</v>
      </c>
      <c r="T22" s="125">
        <v>875</v>
      </c>
      <c r="U22" s="125" t="s">
        <v>315</v>
      </c>
      <c r="V22" s="126">
        <v>722.79</v>
      </c>
      <c r="W22" s="132"/>
      <c r="X22" s="126"/>
      <c r="Y22" s="135"/>
      <c r="Z22" s="132">
        <v>722.79</v>
      </c>
      <c r="AA22" s="126" t="s">
        <v>41</v>
      </c>
      <c r="AB22" s="182" t="s">
        <v>349</v>
      </c>
      <c r="AC22" s="116"/>
      <c r="AD22" s="116"/>
    </row>
    <row r="23" spans="1:30" s="124" customFormat="1" ht="12.6" customHeight="1" x14ac:dyDescent="0.2">
      <c r="A23" s="131" t="s">
        <v>361</v>
      </c>
      <c r="B23" s="126"/>
      <c r="C23" s="126" t="s">
        <v>360</v>
      </c>
      <c r="D23" s="125"/>
      <c r="E23" s="125"/>
      <c r="F23" s="125"/>
      <c r="G23" s="125"/>
      <c r="H23" s="126" t="s">
        <v>359</v>
      </c>
      <c r="I23" s="127" t="s">
        <v>358</v>
      </c>
      <c r="J23" s="126" t="s">
        <v>30</v>
      </c>
      <c r="K23" s="125"/>
      <c r="L23" s="125"/>
      <c r="M23" s="126" t="s">
        <v>190</v>
      </c>
      <c r="N23" s="126" t="s">
        <v>357</v>
      </c>
      <c r="O23" s="125"/>
      <c r="P23" s="125"/>
      <c r="Q23" s="125"/>
      <c r="R23" s="125"/>
      <c r="S23" s="127" t="s">
        <v>356</v>
      </c>
      <c r="T23" s="125">
        <v>2000</v>
      </c>
      <c r="U23" s="125" t="s">
        <v>38</v>
      </c>
      <c r="V23" s="126">
        <v>2000</v>
      </c>
      <c r="W23" s="132"/>
      <c r="X23" s="126"/>
      <c r="Y23" s="135"/>
      <c r="Z23" s="132">
        <v>2000</v>
      </c>
      <c r="AA23" s="126" t="s">
        <v>41</v>
      </c>
      <c r="AB23" s="167"/>
      <c r="AC23" s="116"/>
      <c r="AD23" s="116"/>
    </row>
    <row r="24" spans="1:30" s="107" customFormat="1" ht="15.75" customHeight="1" x14ac:dyDescent="0.2">
      <c r="A24" s="131" t="s">
        <v>365</v>
      </c>
      <c r="B24" s="185"/>
      <c r="C24" s="126"/>
      <c r="D24" s="125" t="s">
        <v>367</v>
      </c>
      <c r="E24" s="125" t="s">
        <v>368</v>
      </c>
      <c r="F24" s="125" t="s">
        <v>369</v>
      </c>
      <c r="G24" s="125" t="s">
        <v>187</v>
      </c>
      <c r="H24" s="126" t="s">
        <v>366</v>
      </c>
      <c r="I24" s="127" t="s">
        <v>347</v>
      </c>
      <c r="J24" s="126" t="s">
        <v>30</v>
      </c>
      <c r="K24" s="125"/>
      <c r="L24" s="125"/>
      <c r="M24" s="126" t="s">
        <v>190</v>
      </c>
      <c r="N24" s="126" t="s">
        <v>364</v>
      </c>
      <c r="O24" s="125"/>
      <c r="P24" s="125"/>
      <c r="Q24" s="125"/>
      <c r="R24" s="125"/>
      <c r="S24" s="127" t="s">
        <v>363</v>
      </c>
      <c r="T24" s="179">
        <v>1250</v>
      </c>
      <c r="U24" s="125" t="s">
        <v>315</v>
      </c>
      <c r="V24" s="180">
        <v>1039.47</v>
      </c>
      <c r="W24" s="132"/>
      <c r="X24" s="126"/>
      <c r="Y24" s="135"/>
      <c r="Z24" s="181">
        <v>1039.47</v>
      </c>
      <c r="AA24" s="126"/>
      <c r="AB24" s="167" t="s">
        <v>362</v>
      </c>
    </row>
    <row r="25" spans="1:30" ht="15.75" customHeight="1" x14ac:dyDescent="0.2">
      <c r="A25" s="187" t="s">
        <v>375</v>
      </c>
      <c r="B25" s="193"/>
      <c r="C25" s="189" t="s">
        <v>378</v>
      </c>
      <c r="D25" s="190"/>
      <c r="E25" s="190"/>
      <c r="F25" s="190"/>
      <c r="G25" s="190"/>
      <c r="H25" s="194" t="s">
        <v>377</v>
      </c>
      <c r="I25" s="191" t="s">
        <v>376</v>
      </c>
      <c r="J25" s="189" t="s">
        <v>30</v>
      </c>
      <c r="K25" s="190"/>
      <c r="L25" s="190"/>
      <c r="M25" s="189" t="s">
        <v>192</v>
      </c>
      <c r="N25" s="189" t="s">
        <v>379</v>
      </c>
      <c r="O25" s="190"/>
      <c r="P25" s="190"/>
      <c r="Q25" s="190"/>
      <c r="R25" s="190"/>
      <c r="S25" s="191" t="s">
        <v>380</v>
      </c>
      <c r="T25" s="190">
        <v>0</v>
      </c>
      <c r="U25" s="190" t="s">
        <v>34</v>
      </c>
      <c r="V25" s="189">
        <v>0</v>
      </c>
      <c r="W25" s="188"/>
      <c r="X25" s="189" t="s">
        <v>154</v>
      </c>
      <c r="Y25" s="192"/>
      <c r="Z25" s="188">
        <v>0</v>
      </c>
      <c r="AA25" s="189" t="s">
        <v>41</v>
      </c>
      <c r="AB25" s="186"/>
    </row>
  </sheetData>
  <mergeCells count="5">
    <mergeCell ref="D3:G3"/>
    <mergeCell ref="T3:V3"/>
    <mergeCell ref="I1:J2"/>
    <mergeCell ref="K1:L2"/>
    <mergeCell ref="M1:N2"/>
  </mergeCells>
  <dataValidations count="2">
    <dataValidation type="decimal" operator="lessThanOrEqual" allowBlank="1" showInputMessage="1" showErrorMessage="1" errorTitle="Value must be a number" error="Value must be a number.  If unknown, leave blank." sqref="T5:T25 V5:W25 Y5:Z25">
      <formula1>9999999</formula1>
    </dataValidation>
    <dataValidation type="list" allowBlank="1" showErrorMessage="1" errorTitle="Invalid entry" error="Please select from the drop-down list" sqref="AA5:AA25">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9" min="2" max="28" man="1"/>
    <brk id="19" min="2" max="28" man="1"/>
    <brk id="28" max="1048575" man="1"/>
  </colBreak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ErrorMessage="1" errorTitle="Invalid entry" error="Please pick a value from the drop-down list.">
          <x14:formula1>
            <xm:f>'Constrained values'!$A$2:$A$19</xm:f>
          </x14:formula1>
          <xm:sqref>G5:G25</xm:sqref>
        </x14:dataValidation>
        <x14:dataValidation type="list" allowBlank="1" showErrorMessage="1" errorTitle="Invalid entry" error="Please pick a value from the drop-down list.">
          <x14:formula1>
            <xm:f>'Constrained values'!$E$2:$E$19</xm:f>
          </x14:formula1>
          <xm:sqref>M5:M25 Q5:Q25 O5:O25</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'Constrained values'!$G$2:$G$17</xm:f>
          </x14:formula1>
          <xm:sqref>X5:X25</xm:sqref>
        </x14:dataValidation>
        <x14:dataValidation type="list" allowBlank="1" showErrorMessage="1" errorTitle="Invalid entry" error="Please pick a value from the drop-down_x000a_ list.">
          <x14:formula1>
            <xm:f>'Constrained values'!$C$2:$C$6</xm:f>
          </x14:formula1>
          <xm:sqref>J5:L25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zoomScale="90" zoomScaleNormal="90" workbookViewId="0">
      <selection activeCell="E10" sqref="E10"/>
    </sheetView>
  </sheetViews>
  <sheetFormatPr defaultColWidth="20.7109375" defaultRowHeight="12.75" x14ac:dyDescent="0.2"/>
  <cols>
    <col min="1" max="1" width="20.7109375" style="109"/>
    <col min="2" max="4" width="20.7109375" style="101"/>
    <col min="5" max="10" width="20.7109375" style="103"/>
    <col min="11" max="11" width="20.7109375" style="102"/>
    <col min="12" max="16384" width="20.7109375" style="104"/>
  </cols>
  <sheetData>
    <row r="1" spans="1:12" ht="156.6" customHeight="1" thickBot="1" x14ac:dyDescent="0.25">
      <c r="A1" s="109" t="s">
        <v>205</v>
      </c>
      <c r="B1" s="115" t="s">
        <v>225</v>
      </c>
      <c r="C1" s="115" t="s">
        <v>226</v>
      </c>
      <c r="D1" s="115" t="s">
        <v>227</v>
      </c>
      <c r="E1" s="114" t="s">
        <v>219</v>
      </c>
      <c r="F1" s="102" t="s">
        <v>220</v>
      </c>
      <c r="G1" s="102" t="s">
        <v>221</v>
      </c>
      <c r="H1" s="102" t="s">
        <v>222</v>
      </c>
      <c r="I1" s="102" t="s">
        <v>214</v>
      </c>
      <c r="J1" s="102" t="s">
        <v>215</v>
      </c>
      <c r="K1" s="102" t="s">
        <v>216</v>
      </c>
    </row>
    <row r="2" spans="1:12" s="106" customFormat="1" ht="39" thickBot="1" x14ac:dyDescent="0.25">
      <c r="A2" s="108" t="s">
        <v>24</v>
      </c>
      <c r="B2" s="147" t="s">
        <v>206</v>
      </c>
      <c r="C2" s="148" t="s">
        <v>207</v>
      </c>
      <c r="D2" s="149" t="s">
        <v>208</v>
      </c>
      <c r="E2" s="108" t="s">
        <v>159</v>
      </c>
      <c r="F2" s="108" t="s">
        <v>202</v>
      </c>
      <c r="G2" s="108" t="s">
        <v>204</v>
      </c>
      <c r="H2" s="108" t="s">
        <v>203</v>
      </c>
      <c r="I2" s="108" t="s">
        <v>209</v>
      </c>
      <c r="J2" s="108" t="s">
        <v>210</v>
      </c>
      <c r="K2" s="108" t="s">
        <v>211</v>
      </c>
      <c r="L2" s="105"/>
    </row>
    <row r="3" spans="1:12" x14ac:dyDescent="0.2">
      <c r="A3" s="110" t="str">
        <f t="array" ref="A3">IFERROR(INDEX(apc[Discounts, memberships &amp; pre-payment agreements], MATCH(0,IF(ISBLANK(apc[Discounts, memberships &amp; pre-payment agreements]),1,COUNTIF($A$2:A2, apc[Discounts, memberships &amp; pre-payment agreements])), 0)),"")</f>
        <v>Springer Compact</v>
      </c>
      <c r="B3" s="150"/>
      <c r="C3" s="151">
        <v>0</v>
      </c>
      <c r="D3" s="152">
        <v>0</v>
      </c>
      <c r="E3" s="118">
        <f>IF($A3="","", COUNTIF(apc[Discounts, memberships &amp; pre-payment agreements], A3))</f>
        <v>2</v>
      </c>
      <c r="F3" s="118">
        <f>IF($A3="","", SUMIF(apc[Discounts, memberships &amp; pre-payment agreements], $A3, apc[APC paid (£) including VAT if charged]))</f>
        <v>0</v>
      </c>
      <c r="G3" s="118">
        <f>IF($A3="","", SUMIF(apc[Discounts, memberships &amp; pre-payment agreements], $A3, apc[Amount of APC charged to COAF grant (including VAT if charged) in £] ))</f>
        <v>0</v>
      </c>
      <c r="H3" s="118">
        <f>IF($A3="","", SUMIF(apc[Discounts, memberships &amp; pre-payment agreements], $A3, apc[Amount of APC charged to RCUK OA fund (including VAT if charged) in £]))</f>
        <v>0</v>
      </c>
      <c r="I3" s="119">
        <f t="shared" ref="I3" si="0">IFERROR(C3+G3, "")</f>
        <v>0</v>
      </c>
      <c r="J3" s="119">
        <f>IFERROR(D3+H3, "")</f>
        <v>0</v>
      </c>
      <c r="K3" s="118">
        <f>IFERROR(B3+F3,"")</f>
        <v>0</v>
      </c>
    </row>
    <row r="4" spans="1:12" x14ac:dyDescent="0.2">
      <c r="A4" s="110" t="str">
        <f t="array" ref="A4">IFERROR(INDEX(apc[Discounts, memberships &amp; pre-payment agreements], MATCH(0,IF(ISBLANK(apc[Discounts, memberships &amp; pre-payment agreements]),1,COUNTIF($A$2:A3, apc[Discounts, memberships &amp; pre-payment agreements])), 0)),"")</f>
        <v/>
      </c>
      <c r="B4" s="111"/>
      <c r="C4" s="112"/>
      <c r="D4" s="113"/>
      <c r="E4" s="118" t="str">
        <f>IF($A4="","", COUNTIF(apc[Discounts, memberships &amp; pre-payment agreements], A4))</f>
        <v/>
      </c>
      <c r="F4" s="118" t="str">
        <f>IF($A4="","", SUMIF(apc[Discounts, memberships &amp; pre-payment agreements], $A4, apc[APC paid (£) including VAT if charged]))</f>
        <v/>
      </c>
      <c r="G4" s="118" t="str">
        <f>IF($A4="","", SUMIF(apc[Discounts, memberships &amp; pre-payment agreements], $A4, apc[Amount of APC charged to COAF grant (including VAT if charged) in £] ))</f>
        <v/>
      </c>
      <c r="H4" s="118" t="str">
        <f>IF($A4="","", SUMIF(apc[Discounts, memberships &amp; pre-payment agreements], $A4, apc[Amount of APC charged to RCUK OA fund (including VAT if charged) in £]))</f>
        <v/>
      </c>
      <c r="I4" s="119" t="str">
        <f t="shared" ref="I4:I50" si="1">IFERROR(C4+G4, "")</f>
        <v/>
      </c>
      <c r="J4" s="119" t="str">
        <f t="shared" ref="J4:J50" si="2">IFERROR(D4+H4, "")</f>
        <v/>
      </c>
      <c r="K4" s="118" t="str">
        <f t="shared" ref="K4:K50" si="3">IFERROR(B4+F4,"")</f>
        <v/>
      </c>
    </row>
    <row r="5" spans="1:12" x14ac:dyDescent="0.2">
      <c r="A5" s="110" t="str">
        <f t="array" ref="A5">IFERROR(INDEX(apc[Discounts, memberships &amp; pre-payment agreements], MATCH(0,IF(ISBLANK(apc[Discounts, memberships &amp; pre-payment agreements]),1,COUNTIF($A$2:A4, apc[Discounts, memberships &amp; pre-payment agreements])), 0)),"")</f>
        <v/>
      </c>
      <c r="B5" s="111"/>
      <c r="C5" s="112"/>
      <c r="D5" s="113"/>
      <c r="E5" s="118" t="str">
        <f>IF($A5="","", COUNTIF(apc[Discounts, memberships &amp; pre-payment agreements], A5))</f>
        <v/>
      </c>
      <c r="F5" s="118" t="str">
        <f>IF($A5="","", SUMIF(apc[Discounts, memberships &amp; pre-payment agreements], $A5, apc[APC paid (£) including VAT if charged]))</f>
        <v/>
      </c>
      <c r="G5" s="118" t="str">
        <f>IF($A5="","", SUMIF(apc[Discounts, memberships &amp; pre-payment agreements], $A5, apc[Amount of APC charged to COAF grant (including VAT if charged) in £] ))</f>
        <v/>
      </c>
      <c r="H5" s="118" t="str">
        <f>IF($A5="","", SUMIF(apc[Discounts, memberships &amp; pre-payment agreements], $A5, apc[Amount of APC charged to RCUK OA fund (including VAT if charged) in £]))</f>
        <v/>
      </c>
      <c r="I5" s="119" t="str">
        <f t="shared" si="1"/>
        <v/>
      </c>
      <c r="J5" s="119" t="str">
        <f t="shared" si="2"/>
        <v/>
      </c>
      <c r="K5" s="118" t="str">
        <f t="shared" si="3"/>
        <v/>
      </c>
    </row>
    <row r="6" spans="1:12" x14ac:dyDescent="0.2">
      <c r="A6" s="110" t="str">
        <f t="array" ref="A6">IFERROR(INDEX(apc[Discounts, memberships &amp; pre-payment agreements], MATCH(0,IF(ISBLANK(apc[Discounts, memberships &amp; pre-payment agreements]),1,COUNTIF($A$2:A5, apc[Discounts, memberships &amp; pre-payment agreements])), 0)),"")</f>
        <v/>
      </c>
      <c r="B6" s="111"/>
      <c r="C6" s="112"/>
      <c r="D6" s="113"/>
      <c r="E6" s="118" t="str">
        <f>IF($A6="","", COUNTIF(apc[Discounts, memberships &amp; pre-payment agreements], A6))</f>
        <v/>
      </c>
      <c r="F6" s="118" t="str">
        <f>IF($A6="","", SUMIF(apc[Discounts, memberships &amp; pre-payment agreements], $A6, apc[APC paid (£) including VAT if charged]))</f>
        <v/>
      </c>
      <c r="G6" s="118" t="str">
        <f>IF($A6="","", SUMIF(apc[Discounts, memberships &amp; pre-payment agreements], $A6, apc[Amount of APC charged to COAF grant (including VAT if charged) in £] ))</f>
        <v/>
      </c>
      <c r="H6" s="118" t="str">
        <f>IF($A6="","", SUMIF(apc[Discounts, memberships &amp; pre-payment agreements], $A6, apc[Amount of APC charged to RCUK OA fund (including VAT if charged) in £]))</f>
        <v/>
      </c>
      <c r="I6" s="119" t="str">
        <f t="shared" si="1"/>
        <v/>
      </c>
      <c r="J6" s="119" t="str">
        <f t="shared" si="2"/>
        <v/>
      </c>
      <c r="K6" s="118" t="str">
        <f t="shared" si="3"/>
        <v/>
      </c>
    </row>
    <row r="7" spans="1:12" x14ac:dyDescent="0.2">
      <c r="A7" s="110" t="str">
        <f t="array" ref="A7">IFERROR(INDEX(apc[Discounts, memberships &amp; pre-payment agreements], MATCH(0,IF(ISBLANK(apc[Discounts, memberships &amp; pre-payment agreements]),1,COUNTIF($A$2:A6, apc[Discounts, memberships &amp; pre-payment agreements])), 0)),"")</f>
        <v/>
      </c>
      <c r="B7" s="111"/>
      <c r="C7" s="112"/>
      <c r="D7" s="113"/>
      <c r="E7" s="118" t="str">
        <f>IF($A7="","", COUNTIF(apc[Discounts, memberships &amp; pre-payment agreements], A7))</f>
        <v/>
      </c>
      <c r="F7" s="118" t="str">
        <f>IF($A7="","", SUMIF(apc[Discounts, memberships &amp; pre-payment agreements], $A7, apc[APC paid (£) including VAT if charged]))</f>
        <v/>
      </c>
      <c r="G7" s="118" t="str">
        <f>IF($A7="","", SUMIF(apc[Discounts, memberships &amp; pre-payment agreements], $A7, apc[Amount of APC charged to COAF grant (including VAT if charged) in £] ))</f>
        <v/>
      </c>
      <c r="H7" s="118" t="str">
        <f>IF($A7="","", SUMIF(apc[Discounts, memberships &amp; pre-payment agreements], $A7, apc[Amount of APC charged to RCUK OA fund (including VAT if charged) in £]))</f>
        <v/>
      </c>
      <c r="I7" s="119" t="str">
        <f t="shared" si="1"/>
        <v/>
      </c>
      <c r="J7" s="119" t="str">
        <f t="shared" si="2"/>
        <v/>
      </c>
      <c r="K7" s="118" t="str">
        <f t="shared" si="3"/>
        <v/>
      </c>
    </row>
    <row r="8" spans="1:12" x14ac:dyDescent="0.2">
      <c r="A8" s="110" t="str">
        <f t="array" ref="A8">IFERROR(INDEX(apc[Discounts, memberships &amp; pre-payment agreements], MATCH(0,IF(ISBLANK(apc[Discounts, memberships &amp; pre-payment agreements]),1,COUNTIF($A$2:A7, apc[Discounts, memberships &amp; pre-payment agreements])), 0)),"")</f>
        <v/>
      </c>
      <c r="B8" s="111"/>
      <c r="C8" s="112"/>
      <c r="D8" s="113"/>
      <c r="E8" s="118" t="str">
        <f>IF($A8="","", COUNTIF(apc[Discounts, memberships &amp; pre-payment agreements], A8))</f>
        <v/>
      </c>
      <c r="F8" s="118" t="str">
        <f>IF($A8="","", SUMIF(apc[Discounts, memberships &amp; pre-payment agreements], $A8, apc[APC paid (£) including VAT if charged]))</f>
        <v/>
      </c>
      <c r="G8" s="118" t="str">
        <f>IF($A8="","", SUMIF(apc[Discounts, memberships &amp; pre-payment agreements], $A8, apc[Amount of APC charged to COAF grant (including VAT if charged) in £] ))</f>
        <v/>
      </c>
      <c r="H8" s="118" t="str">
        <f>IF($A8="","", SUMIF(apc[Discounts, memberships &amp; pre-payment agreements], $A8, apc[Amount of APC charged to RCUK OA fund (including VAT if charged) in £]))</f>
        <v/>
      </c>
      <c r="I8" s="119" t="str">
        <f t="shared" si="1"/>
        <v/>
      </c>
      <c r="J8" s="119" t="str">
        <f t="shared" si="2"/>
        <v/>
      </c>
      <c r="K8" s="118" t="str">
        <f t="shared" si="3"/>
        <v/>
      </c>
    </row>
    <row r="9" spans="1:12" x14ac:dyDescent="0.2">
      <c r="A9" s="110" t="str">
        <f t="array" ref="A9">IFERROR(INDEX(apc[Discounts, memberships &amp; pre-payment agreements], MATCH(0,IF(ISBLANK(apc[Discounts, memberships &amp; pre-payment agreements]),1,COUNTIF($A$2:A8, apc[Discounts, memberships &amp; pre-payment agreements])), 0)),"")</f>
        <v/>
      </c>
      <c r="B9" s="111"/>
      <c r="C9" s="112"/>
      <c r="D9" s="113"/>
      <c r="E9" s="118" t="str">
        <f>IF($A9="","", COUNTIF(apc[Discounts, memberships &amp; pre-payment agreements], A9))</f>
        <v/>
      </c>
      <c r="F9" s="118" t="str">
        <f>IF($A9="","", SUMIF(apc[Discounts, memberships &amp; pre-payment agreements], $A9, apc[APC paid (£) including VAT if charged]))</f>
        <v/>
      </c>
      <c r="G9" s="118" t="str">
        <f>IF($A9="","", SUMIF(apc[Discounts, memberships &amp; pre-payment agreements], $A9, apc[Amount of APC charged to COAF grant (including VAT if charged) in £] ))</f>
        <v/>
      </c>
      <c r="H9" s="118" t="str">
        <f>IF($A9="","", SUMIF(apc[Discounts, memberships &amp; pre-payment agreements], $A9, apc[Amount of APC charged to RCUK OA fund (including VAT if charged) in £]))</f>
        <v/>
      </c>
      <c r="I9" s="119" t="str">
        <f t="shared" si="1"/>
        <v/>
      </c>
      <c r="J9" s="119" t="str">
        <f t="shared" si="2"/>
        <v/>
      </c>
      <c r="K9" s="118" t="str">
        <f t="shared" si="3"/>
        <v/>
      </c>
    </row>
    <row r="10" spans="1:12" x14ac:dyDescent="0.2">
      <c r="A10" s="110" t="str">
        <f t="array" ref="A10">IFERROR(INDEX(apc[Discounts, memberships &amp; pre-payment agreements], MATCH(0,IF(ISBLANK(apc[Discounts, memberships &amp; pre-payment agreements]),1,COUNTIF($A$2:A9, apc[Discounts, memberships &amp; pre-payment agreements])), 0)),"")</f>
        <v/>
      </c>
      <c r="B10" s="111"/>
      <c r="C10" s="112"/>
      <c r="D10" s="113"/>
      <c r="E10" s="118" t="str">
        <f>IF($A10="","", COUNTIF(apc[Discounts, memberships &amp; pre-payment agreements], A10))</f>
        <v/>
      </c>
      <c r="F10" s="118" t="str">
        <f>IF($A10="","", SUMIF(apc[Discounts, memberships &amp; pre-payment agreements], $A10, apc[APC paid (£) including VAT if charged]))</f>
        <v/>
      </c>
      <c r="G10" s="118" t="str">
        <f>IF($A10="","", SUMIF(apc[Discounts, memberships &amp; pre-payment agreements], $A10, apc[Amount of APC charged to COAF grant (including VAT if charged) in £] ))</f>
        <v/>
      </c>
      <c r="H10" s="118" t="str">
        <f>IF($A10="","", SUMIF(apc[Discounts, memberships &amp; pre-payment agreements], $A10, apc[Amount of APC charged to RCUK OA fund (including VAT if charged) in £]))</f>
        <v/>
      </c>
      <c r="I10" s="119" t="str">
        <f t="shared" si="1"/>
        <v/>
      </c>
      <c r="J10" s="119" t="str">
        <f t="shared" si="2"/>
        <v/>
      </c>
      <c r="K10" s="118" t="str">
        <f t="shared" si="3"/>
        <v/>
      </c>
    </row>
    <row r="11" spans="1:12" x14ac:dyDescent="0.2">
      <c r="A11" s="110" t="str">
        <f t="array" ref="A11">IFERROR(INDEX(apc[Discounts, memberships &amp; pre-payment agreements], MATCH(0,IF(ISBLANK(apc[Discounts, memberships &amp; pre-payment agreements]),1,COUNTIF($A$2:A10, apc[Discounts, memberships &amp; pre-payment agreements])), 0)),"")</f>
        <v/>
      </c>
      <c r="B11" s="111"/>
      <c r="C11" s="112"/>
      <c r="D11" s="113"/>
      <c r="E11" s="118" t="str">
        <f>IF($A11="","", COUNTIF(apc[Discounts, memberships &amp; pre-payment agreements], A11))</f>
        <v/>
      </c>
      <c r="F11" s="118" t="str">
        <f>IF($A11="","", SUMIF(apc[Discounts, memberships &amp; pre-payment agreements], $A11, apc[APC paid (£) including VAT if charged]))</f>
        <v/>
      </c>
      <c r="G11" s="118" t="str">
        <f>IF($A11="","", SUMIF(apc[Discounts, memberships &amp; pre-payment agreements], $A11, apc[Amount of APC charged to COAF grant (including VAT if charged) in £] ))</f>
        <v/>
      </c>
      <c r="H11" s="118" t="str">
        <f>IF($A11="","", SUMIF(apc[Discounts, memberships &amp; pre-payment agreements], $A11, apc[Amount of APC charged to RCUK OA fund (including VAT if charged) in £]))</f>
        <v/>
      </c>
      <c r="I11" s="119" t="str">
        <f t="shared" si="1"/>
        <v/>
      </c>
      <c r="J11" s="119" t="str">
        <f t="shared" si="2"/>
        <v/>
      </c>
      <c r="K11" s="118" t="str">
        <f t="shared" si="3"/>
        <v/>
      </c>
    </row>
    <row r="12" spans="1:12" x14ac:dyDescent="0.2">
      <c r="A12" s="110" t="str">
        <f t="array" ref="A12">IFERROR(INDEX(apc[Discounts, memberships &amp; pre-payment agreements], MATCH(0,IF(ISBLANK(apc[Discounts, memberships &amp; pre-payment agreements]),1,COUNTIF($A$2:A11, apc[Discounts, memberships &amp; pre-payment agreements])), 0)),"")</f>
        <v/>
      </c>
      <c r="B12" s="111"/>
      <c r="C12" s="112"/>
      <c r="D12" s="113"/>
      <c r="E12" s="118" t="str">
        <f>IF($A12="","", COUNTIF(apc[Discounts, memberships &amp; pre-payment agreements], A12))</f>
        <v/>
      </c>
      <c r="F12" s="118" t="str">
        <f>IF($A12="","", SUMIF(apc[Discounts, memberships &amp; pre-payment agreements], $A12, apc[APC paid (£) including VAT if charged]))</f>
        <v/>
      </c>
      <c r="G12" s="118" t="str">
        <f>IF($A12="","", SUMIF(apc[Discounts, memberships &amp; pre-payment agreements], $A12, apc[Amount of APC charged to COAF grant (including VAT if charged) in £] ))</f>
        <v/>
      </c>
      <c r="H12" s="118" t="str">
        <f>IF($A12="","", SUMIF(apc[Discounts, memberships &amp; pre-payment agreements], $A12, apc[Amount of APC charged to RCUK OA fund (including VAT if charged) in £]))</f>
        <v/>
      </c>
      <c r="I12" s="119" t="str">
        <f t="shared" si="1"/>
        <v/>
      </c>
      <c r="J12" s="119" t="str">
        <f t="shared" si="2"/>
        <v/>
      </c>
      <c r="K12" s="118" t="str">
        <f t="shared" si="3"/>
        <v/>
      </c>
    </row>
    <row r="13" spans="1:12" x14ac:dyDescent="0.2">
      <c r="A13" s="110" t="str">
        <f t="array" ref="A13">IFERROR(INDEX(apc[Discounts, memberships &amp; pre-payment agreements], MATCH(0,IF(ISBLANK(apc[Discounts, memberships &amp; pre-payment agreements]),1,COUNTIF($A$2:A12, apc[Discounts, memberships &amp; pre-payment agreements])), 0)),"")</f>
        <v/>
      </c>
      <c r="B13" s="111"/>
      <c r="C13" s="112"/>
      <c r="D13" s="113"/>
      <c r="E13" s="118" t="str">
        <f>IF($A13="","", COUNTIF(apc[Discounts, memberships &amp; pre-payment agreements], A13))</f>
        <v/>
      </c>
      <c r="F13" s="118" t="str">
        <f>IF($A13="","", SUMIF(apc[Discounts, memberships &amp; pre-payment agreements], $A13, apc[APC paid (£) including VAT if charged]))</f>
        <v/>
      </c>
      <c r="G13" s="118" t="str">
        <f>IF($A13="","", SUMIF(apc[Discounts, memberships &amp; pre-payment agreements], $A13, apc[Amount of APC charged to COAF grant (including VAT if charged) in £] ))</f>
        <v/>
      </c>
      <c r="H13" s="118" t="str">
        <f>IF($A13="","", SUMIF(apc[Discounts, memberships &amp; pre-payment agreements], $A13, apc[Amount of APC charged to RCUK OA fund (including VAT if charged) in £]))</f>
        <v/>
      </c>
      <c r="I13" s="119" t="str">
        <f t="shared" si="1"/>
        <v/>
      </c>
      <c r="J13" s="119" t="str">
        <f t="shared" si="2"/>
        <v/>
      </c>
      <c r="K13" s="118" t="str">
        <f t="shared" si="3"/>
        <v/>
      </c>
    </row>
    <row r="14" spans="1:12" x14ac:dyDescent="0.2">
      <c r="A14" s="110" t="str">
        <f t="array" ref="A14">IFERROR(INDEX(apc[Discounts, memberships &amp; pre-payment agreements], MATCH(0,IF(ISBLANK(apc[Discounts, memberships &amp; pre-payment agreements]),1,COUNTIF($A$2:A13, apc[Discounts, memberships &amp; pre-payment agreements])), 0)),"")</f>
        <v/>
      </c>
      <c r="B14" s="111"/>
      <c r="C14" s="112"/>
      <c r="D14" s="113"/>
      <c r="E14" s="118" t="str">
        <f>IF($A14="","", COUNTIF(apc[Discounts, memberships &amp; pre-payment agreements], A14))</f>
        <v/>
      </c>
      <c r="F14" s="118" t="str">
        <f>IF($A14="","", SUMIF(apc[Discounts, memberships &amp; pre-payment agreements], $A14, apc[APC paid (£) including VAT if charged]))</f>
        <v/>
      </c>
      <c r="G14" s="118" t="str">
        <f>IF($A14="","", SUMIF(apc[Discounts, memberships &amp; pre-payment agreements], $A14, apc[Amount of APC charged to COAF grant (including VAT if charged) in £] ))</f>
        <v/>
      </c>
      <c r="H14" s="118" t="str">
        <f>IF($A14="","", SUMIF(apc[Discounts, memberships &amp; pre-payment agreements], $A14, apc[Amount of APC charged to RCUK OA fund (including VAT if charged) in £]))</f>
        <v/>
      </c>
      <c r="I14" s="119" t="str">
        <f t="shared" si="1"/>
        <v/>
      </c>
      <c r="J14" s="119" t="str">
        <f t="shared" si="2"/>
        <v/>
      </c>
      <c r="K14" s="118" t="str">
        <f t="shared" si="3"/>
        <v/>
      </c>
    </row>
    <row r="15" spans="1:12" x14ac:dyDescent="0.2">
      <c r="A15" s="110" t="str">
        <f t="array" ref="A15">IFERROR(INDEX(apc[Discounts, memberships &amp; pre-payment agreements], MATCH(0,IF(ISBLANK(apc[Discounts, memberships &amp; pre-payment agreements]),1,COUNTIF($A$2:A14, apc[Discounts, memberships &amp; pre-payment agreements])), 0)),"")</f>
        <v/>
      </c>
      <c r="B15" s="111"/>
      <c r="C15" s="112"/>
      <c r="D15" s="113"/>
      <c r="E15" s="118" t="str">
        <f>IF($A15="","", COUNTIF(apc[Discounts, memberships &amp; pre-payment agreements], A15))</f>
        <v/>
      </c>
      <c r="F15" s="118" t="str">
        <f>IF($A15="","", SUMIF(apc[Discounts, memberships &amp; pre-payment agreements], $A15, apc[APC paid (£) including VAT if charged]))</f>
        <v/>
      </c>
      <c r="G15" s="118" t="str">
        <f>IF($A15="","", SUMIF(apc[Discounts, memberships &amp; pre-payment agreements], $A15, apc[Amount of APC charged to COAF grant (including VAT if charged) in £] ))</f>
        <v/>
      </c>
      <c r="H15" s="118" t="str">
        <f>IF($A15="","", SUMIF(apc[Discounts, memberships &amp; pre-payment agreements], $A15, apc[Amount of APC charged to RCUK OA fund (including VAT if charged) in £]))</f>
        <v/>
      </c>
      <c r="I15" s="119" t="str">
        <f t="shared" si="1"/>
        <v/>
      </c>
      <c r="J15" s="119" t="str">
        <f t="shared" si="2"/>
        <v/>
      </c>
      <c r="K15" s="118" t="str">
        <f t="shared" si="3"/>
        <v/>
      </c>
    </row>
    <row r="16" spans="1:12" x14ac:dyDescent="0.2">
      <c r="A16" s="110" t="str">
        <f t="array" ref="A16">IFERROR(INDEX(apc[Discounts, memberships &amp; pre-payment agreements], MATCH(0,IF(ISBLANK(apc[Discounts, memberships &amp; pre-payment agreements]),1,COUNTIF($A$2:A15, apc[Discounts, memberships &amp; pre-payment agreements])), 0)),"")</f>
        <v/>
      </c>
      <c r="B16" s="111"/>
      <c r="C16" s="112"/>
      <c r="D16" s="113"/>
      <c r="E16" s="118" t="str">
        <f>IF($A16="","", COUNTIF(apc[Discounts, memberships &amp; pre-payment agreements], A16))</f>
        <v/>
      </c>
      <c r="F16" s="118" t="str">
        <f>IF($A16="","", SUMIF(apc[Discounts, memberships &amp; pre-payment agreements], $A16, apc[APC paid (£) including VAT if charged]))</f>
        <v/>
      </c>
      <c r="G16" s="118" t="str">
        <f>IF($A16="","", SUMIF(apc[Discounts, memberships &amp; pre-payment agreements], $A16, apc[Amount of APC charged to COAF grant (including VAT if charged) in £] ))</f>
        <v/>
      </c>
      <c r="H16" s="118" t="str">
        <f>IF($A16="","", SUMIF(apc[Discounts, memberships &amp; pre-payment agreements], $A16, apc[Amount of APC charged to RCUK OA fund (including VAT if charged) in £]))</f>
        <v/>
      </c>
      <c r="I16" s="119" t="str">
        <f t="shared" si="1"/>
        <v/>
      </c>
      <c r="J16" s="119" t="str">
        <f t="shared" si="2"/>
        <v/>
      </c>
      <c r="K16" s="118" t="str">
        <f t="shared" si="3"/>
        <v/>
      </c>
    </row>
    <row r="17" spans="1:11" x14ac:dyDescent="0.2">
      <c r="A17" s="110" t="str">
        <f t="array" ref="A17">IFERROR(INDEX(apc[Discounts, memberships &amp; pre-payment agreements], MATCH(0,IF(ISBLANK(apc[Discounts, memberships &amp; pre-payment agreements]),1,COUNTIF($A$2:A16, apc[Discounts, memberships &amp; pre-payment agreements])), 0)),"")</f>
        <v/>
      </c>
      <c r="B17" s="111"/>
      <c r="C17" s="112"/>
      <c r="D17" s="113"/>
      <c r="E17" s="118" t="str">
        <f>IF($A17="","", COUNTIF(apc[Discounts, memberships &amp; pre-payment agreements], A17))</f>
        <v/>
      </c>
      <c r="F17" s="118" t="str">
        <f>IF($A17="","", SUMIF(apc[Discounts, memberships &amp; pre-payment agreements], $A17, apc[APC paid (£) including VAT if charged]))</f>
        <v/>
      </c>
      <c r="G17" s="118" t="str">
        <f>IF($A17="","", SUMIF(apc[Discounts, memberships &amp; pre-payment agreements], $A17, apc[Amount of APC charged to COAF grant (including VAT if charged) in £] ))</f>
        <v/>
      </c>
      <c r="H17" s="118" t="str">
        <f>IF($A17="","", SUMIF(apc[Discounts, memberships &amp; pre-payment agreements], $A17, apc[Amount of APC charged to RCUK OA fund (including VAT if charged) in £]))</f>
        <v/>
      </c>
      <c r="I17" s="119" t="str">
        <f t="shared" si="1"/>
        <v/>
      </c>
      <c r="J17" s="119" t="str">
        <f t="shared" si="2"/>
        <v/>
      </c>
      <c r="K17" s="118" t="str">
        <f t="shared" si="3"/>
        <v/>
      </c>
    </row>
    <row r="18" spans="1:11" x14ac:dyDescent="0.2">
      <c r="A18" s="110" t="str">
        <f t="array" ref="A18">IFERROR(INDEX(apc[Discounts, memberships &amp; pre-payment agreements], MATCH(0,IF(ISBLANK(apc[Discounts, memberships &amp; pre-payment agreements]),1,COUNTIF($A$2:A17, apc[Discounts, memberships &amp; pre-payment agreements])), 0)),"")</f>
        <v/>
      </c>
      <c r="B18" s="111"/>
      <c r="C18" s="112"/>
      <c r="D18" s="113"/>
      <c r="E18" s="118" t="str">
        <f>IF($A18="","", COUNTIF(apc[Discounts, memberships &amp; pre-payment agreements], A18))</f>
        <v/>
      </c>
      <c r="F18" s="118" t="str">
        <f>IF($A18="","", SUMIF(apc[Discounts, memberships &amp; pre-payment agreements], $A18, apc[APC paid (£) including VAT if charged]))</f>
        <v/>
      </c>
      <c r="G18" s="118" t="str">
        <f>IF($A18="","", SUMIF(apc[Discounts, memberships &amp; pre-payment agreements], $A18, apc[Amount of APC charged to COAF grant (including VAT if charged) in £] ))</f>
        <v/>
      </c>
      <c r="H18" s="118" t="str">
        <f>IF($A18="","", SUMIF(apc[Discounts, memberships &amp; pre-payment agreements], $A18, apc[Amount of APC charged to RCUK OA fund (including VAT if charged) in £]))</f>
        <v/>
      </c>
      <c r="I18" s="119" t="str">
        <f t="shared" si="1"/>
        <v/>
      </c>
      <c r="J18" s="119" t="str">
        <f t="shared" si="2"/>
        <v/>
      </c>
      <c r="K18" s="118" t="str">
        <f t="shared" si="3"/>
        <v/>
      </c>
    </row>
    <row r="19" spans="1:11" x14ac:dyDescent="0.2">
      <c r="A19" s="110" t="str">
        <f t="array" ref="A19">IFERROR(INDEX(apc[Discounts, memberships &amp; pre-payment agreements], MATCH(0,IF(ISBLANK(apc[Discounts, memberships &amp; pre-payment agreements]),1,COUNTIF($A$2:A18, apc[Discounts, memberships &amp; pre-payment agreements])), 0)),"")</f>
        <v/>
      </c>
      <c r="B19" s="111"/>
      <c r="C19" s="112"/>
      <c r="D19" s="113"/>
      <c r="E19" s="118" t="str">
        <f>IF($A19="","", COUNTIF(apc[Discounts, memberships &amp; pre-payment agreements], A19))</f>
        <v/>
      </c>
      <c r="F19" s="118" t="str">
        <f>IF($A19="","", SUMIF(apc[Discounts, memberships &amp; pre-payment agreements], $A19, apc[APC paid (£) including VAT if charged]))</f>
        <v/>
      </c>
      <c r="G19" s="118" t="str">
        <f>IF($A19="","", SUMIF(apc[Discounts, memberships &amp; pre-payment agreements], $A19, apc[Amount of APC charged to COAF grant (including VAT if charged) in £] ))</f>
        <v/>
      </c>
      <c r="H19" s="118" t="str">
        <f>IF($A19="","", SUMIF(apc[Discounts, memberships &amp; pre-payment agreements], $A19, apc[Amount of APC charged to RCUK OA fund (including VAT if charged) in £]))</f>
        <v/>
      </c>
      <c r="I19" s="119" t="str">
        <f t="shared" si="1"/>
        <v/>
      </c>
      <c r="J19" s="119" t="str">
        <f t="shared" si="2"/>
        <v/>
      </c>
      <c r="K19" s="118" t="str">
        <f t="shared" si="3"/>
        <v/>
      </c>
    </row>
    <row r="20" spans="1:11" x14ac:dyDescent="0.2">
      <c r="A20" s="110" t="str">
        <f t="array" ref="A20">IFERROR(INDEX(apc[Discounts, memberships &amp; pre-payment agreements], MATCH(0,IF(ISBLANK(apc[Discounts, memberships &amp; pre-payment agreements]),1,COUNTIF($A$2:A19, apc[Discounts, memberships &amp; pre-payment agreements])), 0)),"")</f>
        <v/>
      </c>
      <c r="B20" s="111"/>
      <c r="C20" s="112"/>
      <c r="D20" s="113"/>
      <c r="E20" s="118" t="str">
        <f>IF($A20="","", COUNTIF(apc[Discounts, memberships &amp; pre-payment agreements], A20))</f>
        <v/>
      </c>
      <c r="F20" s="118" t="str">
        <f>IF($A20="","", SUMIF(apc[Discounts, memberships &amp; pre-payment agreements], $A20, apc[APC paid (£) including VAT if charged]))</f>
        <v/>
      </c>
      <c r="G20" s="118" t="str">
        <f>IF($A20="","", SUMIF(apc[Discounts, memberships &amp; pre-payment agreements], $A20, apc[Amount of APC charged to COAF grant (including VAT if charged) in £] ))</f>
        <v/>
      </c>
      <c r="H20" s="118" t="str">
        <f>IF($A20="","", SUMIF(apc[Discounts, memberships &amp; pre-payment agreements], $A20, apc[Amount of APC charged to RCUK OA fund (including VAT if charged) in £]))</f>
        <v/>
      </c>
      <c r="I20" s="119" t="str">
        <f t="shared" si="1"/>
        <v/>
      </c>
      <c r="J20" s="119" t="str">
        <f t="shared" si="2"/>
        <v/>
      </c>
      <c r="K20" s="118" t="str">
        <f t="shared" si="3"/>
        <v/>
      </c>
    </row>
    <row r="21" spans="1:11" x14ac:dyDescent="0.2">
      <c r="A21" s="110" t="str">
        <f t="array" ref="A21">IFERROR(INDEX(apc[Discounts, memberships &amp; pre-payment agreements], MATCH(0,IF(ISBLANK(apc[Discounts, memberships &amp; pre-payment agreements]),1,COUNTIF($A$2:A20, apc[Discounts, memberships &amp; pre-payment agreements])), 0)),"")</f>
        <v/>
      </c>
      <c r="B21" s="111"/>
      <c r="C21" s="112"/>
      <c r="D21" s="113"/>
      <c r="E21" s="118" t="str">
        <f>IF($A21="","", COUNTIF(apc[Discounts, memberships &amp; pre-payment agreements], A21))</f>
        <v/>
      </c>
      <c r="F21" s="118" t="str">
        <f>IF($A21="","", SUMIF(apc[Discounts, memberships &amp; pre-payment agreements], $A21, apc[APC paid (£) including VAT if charged]))</f>
        <v/>
      </c>
      <c r="G21" s="118" t="str">
        <f>IF($A21="","", SUMIF(apc[Discounts, memberships &amp; pre-payment agreements], $A21, apc[Amount of APC charged to COAF grant (including VAT if charged) in £] ))</f>
        <v/>
      </c>
      <c r="H21" s="118" t="str">
        <f>IF($A21="","", SUMIF(apc[Discounts, memberships &amp; pre-payment agreements], $A21, apc[Amount of APC charged to RCUK OA fund (including VAT if charged) in £]))</f>
        <v/>
      </c>
      <c r="I21" s="119" t="str">
        <f t="shared" si="1"/>
        <v/>
      </c>
      <c r="J21" s="119" t="str">
        <f t="shared" si="2"/>
        <v/>
      </c>
      <c r="K21" s="118" t="str">
        <f t="shared" si="3"/>
        <v/>
      </c>
    </row>
    <row r="22" spans="1:11" x14ac:dyDescent="0.2">
      <c r="A22" s="110" t="str">
        <f t="array" ref="A22">IFERROR(INDEX(apc[Discounts, memberships &amp; pre-payment agreements], MATCH(0,IF(ISBLANK(apc[Discounts, memberships &amp; pre-payment agreements]),1,COUNTIF($A$2:A21, apc[Discounts, memberships &amp; pre-payment agreements])), 0)),"")</f>
        <v/>
      </c>
      <c r="B22" s="111"/>
      <c r="C22" s="112"/>
      <c r="D22" s="113"/>
      <c r="E22" s="118" t="str">
        <f>IF($A22="","", COUNTIF(apc[Discounts, memberships &amp; pre-payment agreements], A22))</f>
        <v/>
      </c>
      <c r="F22" s="118" t="str">
        <f>IF($A22="","", SUMIF(apc[Discounts, memberships &amp; pre-payment agreements], $A22, apc[APC paid (£) including VAT if charged]))</f>
        <v/>
      </c>
      <c r="G22" s="118" t="str">
        <f>IF($A22="","", SUMIF(apc[Discounts, memberships &amp; pre-payment agreements], $A22, apc[Amount of APC charged to COAF grant (including VAT if charged) in £] ))</f>
        <v/>
      </c>
      <c r="H22" s="118" t="str">
        <f>IF($A22="","", SUMIF(apc[Discounts, memberships &amp; pre-payment agreements], $A22, apc[Amount of APC charged to RCUK OA fund (including VAT if charged) in £]))</f>
        <v/>
      </c>
      <c r="I22" s="119" t="str">
        <f t="shared" si="1"/>
        <v/>
      </c>
      <c r="J22" s="119" t="str">
        <f t="shared" si="2"/>
        <v/>
      </c>
      <c r="K22" s="118" t="str">
        <f t="shared" si="3"/>
        <v/>
      </c>
    </row>
    <row r="23" spans="1:11" x14ac:dyDescent="0.2">
      <c r="A23" s="110" t="str">
        <f t="array" ref="A23">IFERROR(INDEX(apc[Discounts, memberships &amp; pre-payment agreements], MATCH(0,IF(ISBLANK(apc[Discounts, memberships &amp; pre-payment agreements]),1,COUNTIF($A$2:A22, apc[Discounts, memberships &amp; pre-payment agreements])), 0)),"")</f>
        <v/>
      </c>
      <c r="B23" s="111"/>
      <c r="C23" s="112"/>
      <c r="D23" s="113"/>
      <c r="E23" s="118" t="str">
        <f>IF($A23="","", COUNTIF(apc[Discounts, memberships &amp; pre-payment agreements], A23))</f>
        <v/>
      </c>
      <c r="F23" s="118" t="str">
        <f>IF($A23="","", SUMIF(apc[Discounts, memberships &amp; pre-payment agreements], $A23, apc[APC paid (£) including VAT if charged]))</f>
        <v/>
      </c>
      <c r="G23" s="118" t="str">
        <f>IF($A23="","", SUMIF(apc[Discounts, memberships &amp; pre-payment agreements], $A23, apc[Amount of APC charged to COAF grant (including VAT if charged) in £] ))</f>
        <v/>
      </c>
      <c r="H23" s="118" t="str">
        <f>IF($A23="","", SUMIF(apc[Discounts, memberships &amp; pre-payment agreements], $A23, apc[Amount of APC charged to RCUK OA fund (including VAT if charged) in £]))</f>
        <v/>
      </c>
      <c r="I23" s="119" t="str">
        <f t="shared" si="1"/>
        <v/>
      </c>
      <c r="J23" s="119" t="str">
        <f t="shared" si="2"/>
        <v/>
      </c>
      <c r="K23" s="118" t="str">
        <f t="shared" si="3"/>
        <v/>
      </c>
    </row>
    <row r="24" spans="1:11" x14ac:dyDescent="0.2">
      <c r="A24" s="110" t="str">
        <f t="array" ref="A24">IFERROR(INDEX(apc[Discounts, memberships &amp; pre-payment agreements], MATCH(0,IF(ISBLANK(apc[Discounts, memberships &amp; pre-payment agreements]),1,COUNTIF($A$2:A23, apc[Discounts, memberships &amp; pre-payment agreements])), 0)),"")</f>
        <v/>
      </c>
      <c r="B24" s="111"/>
      <c r="C24" s="112"/>
      <c r="D24" s="113"/>
      <c r="E24" s="118" t="str">
        <f>IF($A24="","", COUNTIF(apc[Discounts, memberships &amp; pre-payment agreements], A24))</f>
        <v/>
      </c>
      <c r="F24" s="118" t="str">
        <f>IF($A24="","", SUMIF(apc[Discounts, memberships &amp; pre-payment agreements], $A24, apc[APC paid (£) including VAT if charged]))</f>
        <v/>
      </c>
      <c r="G24" s="118" t="str">
        <f>IF($A24="","", SUMIF(apc[Discounts, memberships &amp; pre-payment agreements], $A24, apc[Amount of APC charged to COAF grant (including VAT if charged) in £] ))</f>
        <v/>
      </c>
      <c r="H24" s="118" t="str">
        <f>IF($A24="","", SUMIF(apc[Discounts, memberships &amp; pre-payment agreements], $A24, apc[Amount of APC charged to RCUK OA fund (including VAT if charged) in £]))</f>
        <v/>
      </c>
      <c r="I24" s="119" t="str">
        <f t="shared" si="1"/>
        <v/>
      </c>
      <c r="J24" s="119" t="str">
        <f t="shared" si="2"/>
        <v/>
      </c>
      <c r="K24" s="118" t="str">
        <f t="shared" si="3"/>
        <v/>
      </c>
    </row>
    <row r="25" spans="1:11" x14ac:dyDescent="0.2">
      <c r="A25" s="110" t="str">
        <f t="array" ref="A25">IFERROR(INDEX(apc[Discounts, memberships &amp; pre-payment agreements], MATCH(0,IF(ISBLANK(apc[Discounts, memberships &amp; pre-payment agreements]),1,COUNTIF($A$2:A24, apc[Discounts, memberships &amp; pre-payment agreements])), 0)),"")</f>
        <v/>
      </c>
      <c r="B25" s="111"/>
      <c r="C25" s="112"/>
      <c r="D25" s="113"/>
      <c r="E25" s="118" t="str">
        <f>IF($A25="","", COUNTIF(apc[Discounts, memberships &amp; pre-payment agreements], A25))</f>
        <v/>
      </c>
      <c r="F25" s="118" t="str">
        <f>IF($A25="","", SUMIF(apc[Discounts, memberships &amp; pre-payment agreements], $A25, apc[APC paid (£) including VAT if charged]))</f>
        <v/>
      </c>
      <c r="G25" s="118" t="str">
        <f>IF($A25="","", SUMIF(apc[Discounts, memberships &amp; pre-payment agreements], $A25, apc[Amount of APC charged to COAF grant (including VAT if charged) in £] ))</f>
        <v/>
      </c>
      <c r="H25" s="118" t="str">
        <f>IF($A25="","", SUMIF(apc[Discounts, memberships &amp; pre-payment agreements], $A25, apc[Amount of APC charged to RCUK OA fund (including VAT if charged) in £]))</f>
        <v/>
      </c>
      <c r="I25" s="119" t="str">
        <f t="shared" si="1"/>
        <v/>
      </c>
      <c r="J25" s="119" t="str">
        <f t="shared" si="2"/>
        <v/>
      </c>
      <c r="K25" s="118" t="str">
        <f t="shared" si="3"/>
        <v/>
      </c>
    </row>
    <row r="26" spans="1:11" x14ac:dyDescent="0.2">
      <c r="A26" s="110" t="str">
        <f t="array" ref="A26">IFERROR(INDEX(apc[Discounts, memberships &amp; pre-payment agreements], MATCH(0,IF(ISBLANK(apc[Discounts, memberships &amp; pre-payment agreements]),1,COUNTIF($A$2:A25, apc[Discounts, memberships &amp; pre-payment agreements])), 0)),"")</f>
        <v/>
      </c>
      <c r="B26" s="111"/>
      <c r="C26" s="112"/>
      <c r="D26" s="113"/>
      <c r="E26" s="118" t="str">
        <f>IF($A26="","", COUNTIF(apc[Discounts, memberships &amp; pre-payment agreements], A26))</f>
        <v/>
      </c>
      <c r="F26" s="118" t="str">
        <f>IF($A26="","", SUMIF(apc[Discounts, memberships &amp; pre-payment agreements], $A26, apc[APC paid (£) including VAT if charged]))</f>
        <v/>
      </c>
      <c r="G26" s="118" t="str">
        <f>IF($A26="","", SUMIF(apc[Discounts, memberships &amp; pre-payment agreements], $A26, apc[Amount of APC charged to COAF grant (including VAT if charged) in £] ))</f>
        <v/>
      </c>
      <c r="H26" s="118" t="str">
        <f>IF($A26="","", SUMIF(apc[Discounts, memberships &amp; pre-payment agreements], $A26, apc[Amount of APC charged to RCUK OA fund (including VAT if charged) in £]))</f>
        <v/>
      </c>
      <c r="I26" s="119" t="str">
        <f t="shared" si="1"/>
        <v/>
      </c>
      <c r="J26" s="119" t="str">
        <f t="shared" si="2"/>
        <v/>
      </c>
      <c r="K26" s="118" t="str">
        <f t="shared" si="3"/>
        <v/>
      </c>
    </row>
    <row r="27" spans="1:11" x14ac:dyDescent="0.2">
      <c r="A27" s="110" t="str">
        <f t="array" ref="A27">IFERROR(INDEX(apc[Discounts, memberships &amp; pre-payment agreements], MATCH(0,IF(ISBLANK(apc[Discounts, memberships &amp; pre-payment agreements]),1,COUNTIF($A$2:A26, apc[Discounts, memberships &amp; pre-payment agreements])), 0)),"")</f>
        <v/>
      </c>
      <c r="B27" s="111"/>
      <c r="C27" s="112"/>
      <c r="D27" s="113"/>
      <c r="E27" s="118" t="str">
        <f>IF($A27="","", COUNTIF(apc[Discounts, memberships &amp; pre-payment agreements], A27))</f>
        <v/>
      </c>
      <c r="F27" s="118" t="str">
        <f>IF($A27="","", SUMIF(apc[Discounts, memberships &amp; pre-payment agreements], $A27, apc[APC paid (£) including VAT if charged]))</f>
        <v/>
      </c>
      <c r="G27" s="118" t="str">
        <f>IF($A27="","", SUMIF(apc[Discounts, memberships &amp; pre-payment agreements], $A27, apc[Amount of APC charged to COAF grant (including VAT if charged) in £] ))</f>
        <v/>
      </c>
      <c r="H27" s="118" t="str">
        <f>IF($A27="","", SUMIF(apc[Discounts, memberships &amp; pre-payment agreements], $A27, apc[Amount of APC charged to RCUK OA fund (including VAT if charged) in £]))</f>
        <v/>
      </c>
      <c r="I27" s="119" t="str">
        <f t="shared" si="1"/>
        <v/>
      </c>
      <c r="J27" s="119" t="str">
        <f t="shared" si="2"/>
        <v/>
      </c>
      <c r="K27" s="118" t="str">
        <f t="shared" si="3"/>
        <v/>
      </c>
    </row>
    <row r="28" spans="1:11" x14ac:dyDescent="0.2">
      <c r="A28" s="110" t="str">
        <f t="array" ref="A28">IFERROR(INDEX(apc[Discounts, memberships &amp; pre-payment agreements], MATCH(0,IF(ISBLANK(apc[Discounts, memberships &amp; pre-payment agreements]),1,COUNTIF($A$2:A27, apc[Discounts, memberships &amp; pre-payment agreements])), 0)),"")</f>
        <v/>
      </c>
      <c r="B28" s="111"/>
      <c r="C28" s="112"/>
      <c r="D28" s="113"/>
      <c r="E28" s="118" t="str">
        <f>IF($A28="","", COUNTIF(apc[Discounts, memberships &amp; pre-payment agreements], A28))</f>
        <v/>
      </c>
      <c r="F28" s="118" t="str">
        <f>IF($A28="","", SUMIF(apc[Discounts, memberships &amp; pre-payment agreements], $A28, apc[APC paid (£) including VAT if charged]))</f>
        <v/>
      </c>
      <c r="G28" s="118" t="str">
        <f>IF($A28="","", SUMIF(apc[Discounts, memberships &amp; pre-payment agreements], $A28, apc[Amount of APC charged to COAF grant (including VAT if charged) in £] ))</f>
        <v/>
      </c>
      <c r="H28" s="118" t="str">
        <f>IF($A28="","", SUMIF(apc[Discounts, memberships &amp; pre-payment agreements], $A28, apc[Amount of APC charged to RCUK OA fund (including VAT if charged) in £]))</f>
        <v/>
      </c>
      <c r="I28" s="119" t="str">
        <f t="shared" si="1"/>
        <v/>
      </c>
      <c r="J28" s="119" t="str">
        <f t="shared" si="2"/>
        <v/>
      </c>
      <c r="K28" s="118" t="str">
        <f t="shared" si="3"/>
        <v/>
      </c>
    </row>
    <row r="29" spans="1:11" x14ac:dyDescent="0.2">
      <c r="A29" s="110" t="str">
        <f t="array" ref="A29">IFERROR(INDEX(apc[Discounts, memberships &amp; pre-payment agreements], MATCH(0,IF(ISBLANK(apc[Discounts, memberships &amp; pre-payment agreements]),1,COUNTIF($A$2:A28, apc[Discounts, memberships &amp; pre-payment agreements])), 0)),"")</f>
        <v/>
      </c>
      <c r="B29" s="111"/>
      <c r="C29" s="112"/>
      <c r="D29" s="113"/>
      <c r="E29" s="118" t="str">
        <f>IF($A29="","", COUNTIF(apc[Discounts, memberships &amp; pre-payment agreements], A29))</f>
        <v/>
      </c>
      <c r="F29" s="118" t="str">
        <f>IF($A29="","", SUMIF(apc[Discounts, memberships &amp; pre-payment agreements], $A29, apc[APC paid (£) including VAT if charged]))</f>
        <v/>
      </c>
      <c r="G29" s="118" t="str">
        <f>IF($A29="","", SUMIF(apc[Discounts, memberships &amp; pre-payment agreements], $A29, apc[Amount of APC charged to COAF grant (including VAT if charged) in £] ))</f>
        <v/>
      </c>
      <c r="H29" s="118" t="str">
        <f>IF($A29="","", SUMIF(apc[Discounts, memberships &amp; pre-payment agreements], $A29, apc[Amount of APC charged to RCUK OA fund (including VAT if charged) in £]))</f>
        <v/>
      </c>
      <c r="I29" s="119" t="str">
        <f t="shared" si="1"/>
        <v/>
      </c>
      <c r="J29" s="119" t="str">
        <f t="shared" si="2"/>
        <v/>
      </c>
      <c r="K29" s="118" t="str">
        <f t="shared" si="3"/>
        <v/>
      </c>
    </row>
    <row r="30" spans="1:11" x14ac:dyDescent="0.2">
      <c r="A30" s="110" t="str">
        <f t="array" ref="A30">IFERROR(INDEX(apc[Discounts, memberships &amp; pre-payment agreements], MATCH(0,IF(ISBLANK(apc[Discounts, memberships &amp; pre-payment agreements]),1,COUNTIF($A$2:A29, apc[Discounts, memberships &amp; pre-payment agreements])), 0)),"")</f>
        <v/>
      </c>
      <c r="B30" s="111"/>
      <c r="C30" s="112"/>
      <c r="D30" s="113"/>
      <c r="E30" s="118" t="str">
        <f>IF($A30="","", COUNTIF(apc[Discounts, memberships &amp; pre-payment agreements], A30))</f>
        <v/>
      </c>
      <c r="F30" s="118" t="str">
        <f>IF($A30="","", SUMIF(apc[Discounts, memberships &amp; pre-payment agreements], $A30, apc[APC paid (£) including VAT if charged]))</f>
        <v/>
      </c>
      <c r="G30" s="118" t="str">
        <f>IF($A30="","", SUMIF(apc[Discounts, memberships &amp; pre-payment agreements], $A30, apc[Amount of APC charged to COAF grant (including VAT if charged) in £] ))</f>
        <v/>
      </c>
      <c r="H30" s="118" t="str">
        <f>IF($A30="","", SUMIF(apc[Discounts, memberships &amp; pre-payment agreements], $A30, apc[Amount of APC charged to RCUK OA fund (including VAT if charged) in £]))</f>
        <v/>
      </c>
      <c r="I30" s="119" t="str">
        <f t="shared" si="1"/>
        <v/>
      </c>
      <c r="J30" s="119" t="str">
        <f t="shared" si="2"/>
        <v/>
      </c>
      <c r="K30" s="118" t="str">
        <f t="shared" si="3"/>
        <v/>
      </c>
    </row>
    <row r="31" spans="1:11" x14ac:dyDescent="0.2">
      <c r="A31" s="110" t="str">
        <f t="array" ref="A31">IFERROR(INDEX(apc[Discounts, memberships &amp; pre-payment agreements], MATCH(0,IF(ISBLANK(apc[Discounts, memberships &amp; pre-payment agreements]),1,COUNTIF($A$2:A30, apc[Discounts, memberships &amp; pre-payment agreements])), 0)),"")</f>
        <v/>
      </c>
      <c r="B31" s="111"/>
      <c r="C31" s="112"/>
      <c r="D31" s="113"/>
      <c r="E31" s="118" t="str">
        <f>IF($A31="","", COUNTIF(apc[Discounts, memberships &amp; pre-payment agreements], A31))</f>
        <v/>
      </c>
      <c r="F31" s="118" t="str">
        <f>IF($A31="","", SUMIF(apc[Discounts, memberships &amp; pre-payment agreements], $A31, apc[APC paid (£) including VAT if charged]))</f>
        <v/>
      </c>
      <c r="G31" s="118" t="str">
        <f>IF($A31="","", SUMIF(apc[Discounts, memberships &amp; pre-payment agreements], $A31, apc[Amount of APC charged to COAF grant (including VAT if charged) in £] ))</f>
        <v/>
      </c>
      <c r="H31" s="118" t="str">
        <f>IF($A31="","", SUMIF(apc[Discounts, memberships &amp; pre-payment agreements], $A31, apc[Amount of APC charged to RCUK OA fund (including VAT if charged) in £]))</f>
        <v/>
      </c>
      <c r="I31" s="119" t="str">
        <f t="shared" si="1"/>
        <v/>
      </c>
      <c r="J31" s="119" t="str">
        <f t="shared" si="2"/>
        <v/>
      </c>
      <c r="K31" s="118" t="str">
        <f t="shared" si="3"/>
        <v/>
      </c>
    </row>
    <row r="32" spans="1:11" x14ac:dyDescent="0.2">
      <c r="A32" s="110" t="str">
        <f t="array" ref="A32">IFERROR(INDEX(apc[Discounts, memberships &amp; pre-payment agreements], MATCH(0,IF(ISBLANK(apc[Discounts, memberships &amp; pre-payment agreements]),1,COUNTIF($A$2:A31, apc[Discounts, memberships &amp; pre-payment agreements])), 0)),"")</f>
        <v/>
      </c>
      <c r="B32" s="111"/>
      <c r="C32" s="112"/>
      <c r="D32" s="113"/>
      <c r="E32" s="118" t="str">
        <f>IF($A32="","", COUNTIF(apc[Discounts, memberships &amp; pre-payment agreements], A32))</f>
        <v/>
      </c>
      <c r="F32" s="118" t="str">
        <f>IF($A32="","", SUMIF(apc[Discounts, memberships &amp; pre-payment agreements], $A32, apc[APC paid (£) including VAT if charged]))</f>
        <v/>
      </c>
      <c r="G32" s="118" t="str">
        <f>IF($A32="","", SUMIF(apc[Discounts, memberships &amp; pre-payment agreements], $A32, apc[Amount of APC charged to COAF grant (including VAT if charged) in £] ))</f>
        <v/>
      </c>
      <c r="H32" s="118" t="str">
        <f>IF($A32="","", SUMIF(apc[Discounts, memberships &amp; pre-payment agreements], $A32, apc[Amount of APC charged to RCUK OA fund (including VAT if charged) in £]))</f>
        <v/>
      </c>
      <c r="I32" s="119" t="str">
        <f t="shared" si="1"/>
        <v/>
      </c>
      <c r="J32" s="119" t="str">
        <f t="shared" si="2"/>
        <v/>
      </c>
      <c r="K32" s="118" t="str">
        <f t="shared" si="3"/>
        <v/>
      </c>
    </row>
    <row r="33" spans="1:11" x14ac:dyDescent="0.2">
      <c r="A33" s="110" t="str">
        <f t="array" ref="A33">IFERROR(INDEX(apc[Discounts, memberships &amp; pre-payment agreements], MATCH(0,IF(ISBLANK(apc[Discounts, memberships &amp; pre-payment agreements]),1,COUNTIF($A$2:A32, apc[Discounts, memberships &amp; pre-payment agreements])), 0)),"")</f>
        <v/>
      </c>
      <c r="B33" s="111"/>
      <c r="C33" s="112"/>
      <c r="D33" s="113"/>
      <c r="E33" s="118" t="str">
        <f>IF($A33="","", COUNTIF(apc[Discounts, memberships &amp; pre-payment agreements], A33))</f>
        <v/>
      </c>
      <c r="F33" s="118" t="str">
        <f>IF($A33="","", SUMIF(apc[Discounts, memberships &amp; pre-payment agreements], $A33, apc[APC paid (£) including VAT if charged]))</f>
        <v/>
      </c>
      <c r="G33" s="118" t="str">
        <f>IF($A33="","", SUMIF(apc[Discounts, memberships &amp; pre-payment agreements], $A33, apc[Amount of APC charged to COAF grant (including VAT if charged) in £] ))</f>
        <v/>
      </c>
      <c r="H33" s="118" t="str">
        <f>IF($A33="","", SUMIF(apc[Discounts, memberships &amp; pre-payment agreements], $A33, apc[Amount of APC charged to RCUK OA fund (including VAT if charged) in £]))</f>
        <v/>
      </c>
      <c r="I33" s="119" t="str">
        <f t="shared" si="1"/>
        <v/>
      </c>
      <c r="J33" s="119" t="str">
        <f t="shared" si="2"/>
        <v/>
      </c>
      <c r="K33" s="118" t="str">
        <f t="shared" si="3"/>
        <v/>
      </c>
    </row>
    <row r="34" spans="1:11" x14ac:dyDescent="0.2">
      <c r="A34" s="110" t="str">
        <f t="array" ref="A34">IFERROR(INDEX(apc[Discounts, memberships &amp; pre-payment agreements], MATCH(0,IF(ISBLANK(apc[Discounts, memberships &amp; pre-payment agreements]),1,COUNTIF($A$2:A33, apc[Discounts, memberships &amp; pre-payment agreements])), 0)),"")</f>
        <v/>
      </c>
      <c r="B34" s="111"/>
      <c r="C34" s="112"/>
      <c r="D34" s="113"/>
      <c r="E34" s="118" t="str">
        <f>IF($A34="","", COUNTIF(apc[Discounts, memberships &amp; pre-payment agreements], A34))</f>
        <v/>
      </c>
      <c r="F34" s="118" t="str">
        <f>IF($A34="","", SUMIF(apc[Discounts, memberships &amp; pre-payment agreements], $A34, apc[APC paid (£) including VAT if charged]))</f>
        <v/>
      </c>
      <c r="G34" s="118" t="str">
        <f>IF($A34="","", SUMIF(apc[Discounts, memberships &amp; pre-payment agreements], $A34, apc[Amount of APC charged to COAF grant (including VAT if charged) in £] ))</f>
        <v/>
      </c>
      <c r="H34" s="118" t="str">
        <f>IF($A34="","", SUMIF(apc[Discounts, memberships &amp; pre-payment agreements], $A34, apc[Amount of APC charged to RCUK OA fund (including VAT if charged) in £]))</f>
        <v/>
      </c>
      <c r="I34" s="119" t="str">
        <f t="shared" si="1"/>
        <v/>
      </c>
      <c r="J34" s="119" t="str">
        <f t="shared" si="2"/>
        <v/>
      </c>
      <c r="K34" s="118" t="str">
        <f t="shared" si="3"/>
        <v/>
      </c>
    </row>
    <row r="35" spans="1:11" x14ac:dyDescent="0.2">
      <c r="A35" s="110" t="str">
        <f t="array" ref="A35">IFERROR(INDEX(apc[Discounts, memberships &amp; pre-payment agreements], MATCH(0,IF(ISBLANK(apc[Discounts, memberships &amp; pre-payment agreements]),1,COUNTIF($A$2:A34, apc[Discounts, memberships &amp; pre-payment agreements])), 0)),"")</f>
        <v/>
      </c>
      <c r="B35" s="111"/>
      <c r="C35" s="112"/>
      <c r="D35" s="113"/>
      <c r="E35" s="118" t="str">
        <f>IF($A35="","", COUNTIF(apc[Discounts, memberships &amp; pre-payment agreements], A35))</f>
        <v/>
      </c>
      <c r="F35" s="118" t="str">
        <f>IF($A35="","", SUMIF(apc[Discounts, memberships &amp; pre-payment agreements], $A35, apc[APC paid (£) including VAT if charged]))</f>
        <v/>
      </c>
      <c r="G35" s="118" t="str">
        <f>IF($A35="","", SUMIF(apc[Discounts, memberships &amp; pre-payment agreements], $A35, apc[Amount of APC charged to COAF grant (including VAT if charged) in £] ))</f>
        <v/>
      </c>
      <c r="H35" s="118" t="str">
        <f>IF($A35="","", SUMIF(apc[Discounts, memberships &amp; pre-payment agreements], $A35, apc[Amount of APC charged to RCUK OA fund (including VAT if charged) in £]))</f>
        <v/>
      </c>
      <c r="I35" s="119" t="str">
        <f t="shared" si="1"/>
        <v/>
      </c>
      <c r="J35" s="119" t="str">
        <f t="shared" si="2"/>
        <v/>
      </c>
      <c r="K35" s="118" t="str">
        <f t="shared" si="3"/>
        <v/>
      </c>
    </row>
    <row r="36" spans="1:11" x14ac:dyDescent="0.2">
      <c r="A36" s="110" t="str">
        <f t="array" ref="A36">IFERROR(INDEX(apc[Discounts, memberships &amp; pre-payment agreements], MATCH(0,IF(ISBLANK(apc[Discounts, memberships &amp; pre-payment agreements]),1,COUNTIF($A$2:A35, apc[Discounts, memberships &amp; pre-payment agreements])), 0)),"")</f>
        <v/>
      </c>
      <c r="B36" s="111"/>
      <c r="C36" s="112"/>
      <c r="D36" s="113"/>
      <c r="E36" s="118" t="str">
        <f>IF($A36="","", COUNTIF(apc[Discounts, memberships &amp; pre-payment agreements], A36))</f>
        <v/>
      </c>
      <c r="F36" s="118" t="str">
        <f>IF($A36="","", SUMIF(apc[Discounts, memberships &amp; pre-payment agreements], $A36, apc[APC paid (£) including VAT if charged]))</f>
        <v/>
      </c>
      <c r="G36" s="118" t="str">
        <f>IF($A36="","", SUMIF(apc[Discounts, memberships &amp; pre-payment agreements], $A36, apc[Amount of APC charged to COAF grant (including VAT if charged) in £] ))</f>
        <v/>
      </c>
      <c r="H36" s="118" t="str">
        <f>IF($A36="","", SUMIF(apc[Discounts, memberships &amp; pre-payment agreements], $A36, apc[Amount of APC charged to RCUK OA fund (including VAT if charged) in £]))</f>
        <v/>
      </c>
      <c r="I36" s="119" t="str">
        <f t="shared" si="1"/>
        <v/>
      </c>
      <c r="J36" s="119" t="str">
        <f t="shared" si="2"/>
        <v/>
      </c>
      <c r="K36" s="118" t="str">
        <f t="shared" si="3"/>
        <v/>
      </c>
    </row>
    <row r="37" spans="1:11" x14ac:dyDescent="0.2">
      <c r="A37" s="110" t="str">
        <f t="array" ref="A37">IFERROR(INDEX(apc[Discounts, memberships &amp; pre-payment agreements], MATCH(0,IF(ISBLANK(apc[Discounts, memberships &amp; pre-payment agreements]),1,COUNTIF($A$2:A36, apc[Discounts, memberships &amp; pre-payment agreements])), 0)),"")</f>
        <v/>
      </c>
      <c r="B37" s="111"/>
      <c r="C37" s="112"/>
      <c r="D37" s="113"/>
      <c r="E37" s="118" t="str">
        <f>IF($A37="","", COUNTIF(apc[Discounts, memberships &amp; pre-payment agreements], A37))</f>
        <v/>
      </c>
      <c r="F37" s="118" t="str">
        <f>IF($A37="","", SUMIF(apc[Discounts, memberships &amp; pre-payment agreements], $A37, apc[APC paid (£) including VAT if charged]))</f>
        <v/>
      </c>
      <c r="G37" s="118" t="str">
        <f>IF($A37="","", SUMIF(apc[Discounts, memberships &amp; pre-payment agreements], $A37, apc[Amount of APC charged to COAF grant (including VAT if charged) in £] ))</f>
        <v/>
      </c>
      <c r="H37" s="118" t="str">
        <f>IF($A37="","", SUMIF(apc[Discounts, memberships &amp; pre-payment agreements], $A37, apc[Amount of APC charged to RCUK OA fund (including VAT if charged) in £]))</f>
        <v/>
      </c>
      <c r="I37" s="119" t="str">
        <f t="shared" si="1"/>
        <v/>
      </c>
      <c r="J37" s="119" t="str">
        <f t="shared" si="2"/>
        <v/>
      </c>
      <c r="K37" s="118" t="str">
        <f t="shared" si="3"/>
        <v/>
      </c>
    </row>
    <row r="38" spans="1:11" x14ac:dyDescent="0.2">
      <c r="A38" s="110" t="str">
        <f t="array" ref="A38">IFERROR(INDEX(apc[Discounts, memberships &amp; pre-payment agreements], MATCH(0,IF(ISBLANK(apc[Discounts, memberships &amp; pre-payment agreements]),1,COUNTIF($A$2:A37, apc[Discounts, memberships &amp; pre-payment agreements])), 0)),"")</f>
        <v/>
      </c>
      <c r="B38" s="111"/>
      <c r="C38" s="112"/>
      <c r="D38" s="113"/>
      <c r="E38" s="118" t="str">
        <f>IF($A38="","", COUNTIF(apc[Discounts, memberships &amp; pre-payment agreements], A38))</f>
        <v/>
      </c>
      <c r="F38" s="118" t="str">
        <f>IF($A38="","", SUMIF(apc[Discounts, memberships &amp; pre-payment agreements], $A38, apc[APC paid (£) including VAT if charged]))</f>
        <v/>
      </c>
      <c r="G38" s="118" t="str">
        <f>IF($A38="","", SUMIF(apc[Discounts, memberships &amp; pre-payment agreements], $A38, apc[Amount of APC charged to COAF grant (including VAT if charged) in £] ))</f>
        <v/>
      </c>
      <c r="H38" s="118" t="str">
        <f>IF($A38="","", SUMIF(apc[Discounts, memberships &amp; pre-payment agreements], $A38, apc[Amount of APC charged to RCUK OA fund (including VAT if charged) in £]))</f>
        <v/>
      </c>
      <c r="I38" s="119" t="str">
        <f t="shared" si="1"/>
        <v/>
      </c>
      <c r="J38" s="119" t="str">
        <f t="shared" si="2"/>
        <v/>
      </c>
      <c r="K38" s="118" t="str">
        <f t="shared" si="3"/>
        <v/>
      </c>
    </row>
    <row r="39" spans="1:11" x14ac:dyDescent="0.2">
      <c r="A39" s="110" t="str">
        <f t="array" ref="A39">IFERROR(INDEX(apc[Discounts, memberships &amp; pre-payment agreements], MATCH(0,IF(ISBLANK(apc[Discounts, memberships &amp; pre-payment agreements]),1,COUNTIF($A$2:A38, apc[Discounts, memberships &amp; pre-payment agreements])), 0)),"")</f>
        <v/>
      </c>
      <c r="B39" s="111"/>
      <c r="C39" s="112"/>
      <c r="D39" s="113"/>
      <c r="E39" s="118" t="str">
        <f>IF($A39="","", COUNTIF(apc[Discounts, memberships &amp; pre-payment agreements], A39))</f>
        <v/>
      </c>
      <c r="F39" s="118" t="str">
        <f>IF($A39="","", SUMIF(apc[Discounts, memberships &amp; pre-payment agreements], $A39, apc[APC paid (£) including VAT if charged]))</f>
        <v/>
      </c>
      <c r="G39" s="118" t="str">
        <f>IF($A39="","", SUMIF(apc[Discounts, memberships &amp; pre-payment agreements], $A39, apc[Amount of APC charged to COAF grant (including VAT if charged) in £] ))</f>
        <v/>
      </c>
      <c r="H39" s="118" t="str">
        <f>IF($A39="","", SUMIF(apc[Discounts, memberships &amp; pre-payment agreements], $A39, apc[Amount of APC charged to RCUK OA fund (including VAT if charged) in £]))</f>
        <v/>
      </c>
      <c r="I39" s="119" t="str">
        <f t="shared" si="1"/>
        <v/>
      </c>
      <c r="J39" s="119" t="str">
        <f t="shared" si="2"/>
        <v/>
      </c>
      <c r="K39" s="118" t="str">
        <f t="shared" si="3"/>
        <v/>
      </c>
    </row>
    <row r="40" spans="1:11" x14ac:dyDescent="0.2">
      <c r="A40" s="110" t="str">
        <f t="array" ref="A40">IFERROR(INDEX(apc[Discounts, memberships &amp; pre-payment agreements], MATCH(0,IF(ISBLANK(apc[Discounts, memberships &amp; pre-payment agreements]),1,COUNTIF($A$2:A39, apc[Discounts, memberships &amp; pre-payment agreements])), 0)),"")</f>
        <v/>
      </c>
      <c r="B40" s="111"/>
      <c r="C40" s="112"/>
      <c r="D40" s="113"/>
      <c r="E40" s="118" t="str">
        <f>IF($A40="","", COUNTIF(apc[Discounts, memberships &amp; pre-payment agreements], A40))</f>
        <v/>
      </c>
      <c r="F40" s="118" t="str">
        <f>IF($A40="","", SUMIF(apc[Discounts, memberships &amp; pre-payment agreements], $A40, apc[APC paid (£) including VAT if charged]))</f>
        <v/>
      </c>
      <c r="G40" s="118" t="str">
        <f>IF($A40="","", SUMIF(apc[Discounts, memberships &amp; pre-payment agreements], $A40, apc[Amount of APC charged to COAF grant (including VAT if charged) in £] ))</f>
        <v/>
      </c>
      <c r="H40" s="118" t="str">
        <f>IF($A40="","", SUMIF(apc[Discounts, memberships &amp; pre-payment agreements], $A40, apc[Amount of APC charged to RCUK OA fund (including VAT if charged) in £]))</f>
        <v/>
      </c>
      <c r="I40" s="119" t="str">
        <f t="shared" si="1"/>
        <v/>
      </c>
      <c r="J40" s="119" t="str">
        <f t="shared" si="2"/>
        <v/>
      </c>
      <c r="K40" s="118" t="str">
        <f t="shared" si="3"/>
        <v/>
      </c>
    </row>
    <row r="41" spans="1:11" x14ac:dyDescent="0.2">
      <c r="A41" s="110" t="str">
        <f t="array" ref="A41">IFERROR(INDEX(apc[Discounts, memberships &amp; pre-payment agreements], MATCH(0,IF(ISBLANK(apc[Discounts, memberships &amp; pre-payment agreements]),1,COUNTIF($A$2:A40, apc[Discounts, memberships &amp; pre-payment agreements])), 0)),"")</f>
        <v/>
      </c>
      <c r="B41" s="111"/>
      <c r="C41" s="112"/>
      <c r="D41" s="113"/>
      <c r="E41" s="118" t="str">
        <f>IF($A41="","", COUNTIF(apc[Discounts, memberships &amp; pre-payment agreements], A41))</f>
        <v/>
      </c>
      <c r="F41" s="118" t="str">
        <f>IF($A41="","", SUMIF(apc[Discounts, memberships &amp; pre-payment agreements], $A41, apc[APC paid (£) including VAT if charged]))</f>
        <v/>
      </c>
      <c r="G41" s="118" t="str">
        <f>IF($A41="","", SUMIF(apc[Discounts, memberships &amp; pre-payment agreements], $A41, apc[Amount of APC charged to COAF grant (including VAT if charged) in £] ))</f>
        <v/>
      </c>
      <c r="H41" s="118" t="str">
        <f>IF($A41="","", SUMIF(apc[Discounts, memberships &amp; pre-payment agreements], $A41, apc[Amount of APC charged to RCUK OA fund (including VAT if charged) in £]))</f>
        <v/>
      </c>
      <c r="I41" s="119" t="str">
        <f t="shared" si="1"/>
        <v/>
      </c>
      <c r="J41" s="119" t="str">
        <f t="shared" si="2"/>
        <v/>
      </c>
      <c r="K41" s="118" t="str">
        <f t="shared" si="3"/>
        <v/>
      </c>
    </row>
    <row r="42" spans="1:11" x14ac:dyDescent="0.2">
      <c r="A42" s="110" t="str">
        <f t="array" ref="A42">IFERROR(INDEX(apc[Discounts, memberships &amp; pre-payment agreements], MATCH(0,IF(ISBLANK(apc[Discounts, memberships &amp; pre-payment agreements]),1,COUNTIF($A$2:A41, apc[Discounts, memberships &amp; pre-payment agreements])), 0)),"")</f>
        <v/>
      </c>
      <c r="B42" s="111"/>
      <c r="C42" s="112"/>
      <c r="D42" s="113"/>
      <c r="E42" s="118" t="str">
        <f>IF($A42="","", COUNTIF(apc[Discounts, memberships &amp; pre-payment agreements], A42))</f>
        <v/>
      </c>
      <c r="F42" s="118" t="str">
        <f>IF($A42="","", SUMIF(apc[Discounts, memberships &amp; pre-payment agreements], $A42, apc[APC paid (£) including VAT if charged]))</f>
        <v/>
      </c>
      <c r="G42" s="118" t="str">
        <f>IF($A42="","", SUMIF(apc[Discounts, memberships &amp; pre-payment agreements], $A42, apc[Amount of APC charged to COAF grant (including VAT if charged) in £] ))</f>
        <v/>
      </c>
      <c r="H42" s="118" t="str">
        <f>IF($A42="","", SUMIF(apc[Discounts, memberships &amp; pre-payment agreements], $A42, apc[Amount of APC charged to RCUK OA fund (including VAT if charged) in £]))</f>
        <v/>
      </c>
      <c r="I42" s="119" t="str">
        <f t="shared" si="1"/>
        <v/>
      </c>
      <c r="J42" s="119" t="str">
        <f t="shared" si="2"/>
        <v/>
      </c>
      <c r="K42" s="118" t="str">
        <f t="shared" si="3"/>
        <v/>
      </c>
    </row>
    <row r="43" spans="1:11" x14ac:dyDescent="0.2">
      <c r="A43" s="110" t="str">
        <f t="array" ref="A43">IFERROR(INDEX(apc[Discounts, memberships &amp; pre-payment agreements], MATCH(0,IF(ISBLANK(apc[Discounts, memberships &amp; pre-payment agreements]),1,COUNTIF($A$2:A42, apc[Discounts, memberships &amp; pre-payment agreements])), 0)),"")</f>
        <v/>
      </c>
      <c r="B43" s="111"/>
      <c r="C43" s="112"/>
      <c r="D43" s="113"/>
      <c r="E43" s="118" t="str">
        <f>IF($A43="","", COUNTIF(apc[Discounts, memberships &amp; pre-payment agreements], A43))</f>
        <v/>
      </c>
      <c r="F43" s="118" t="str">
        <f>IF($A43="","", SUMIF(apc[Discounts, memberships &amp; pre-payment agreements], $A43, apc[APC paid (£) including VAT if charged]))</f>
        <v/>
      </c>
      <c r="G43" s="118" t="str">
        <f>IF($A43="","", SUMIF(apc[Discounts, memberships &amp; pre-payment agreements], $A43, apc[Amount of APC charged to COAF grant (including VAT if charged) in £] ))</f>
        <v/>
      </c>
      <c r="H43" s="118" t="str">
        <f>IF($A43="","", SUMIF(apc[Discounts, memberships &amp; pre-payment agreements], $A43, apc[Amount of APC charged to RCUK OA fund (including VAT if charged) in £]))</f>
        <v/>
      </c>
      <c r="I43" s="119" t="str">
        <f t="shared" si="1"/>
        <v/>
      </c>
      <c r="J43" s="119" t="str">
        <f t="shared" si="2"/>
        <v/>
      </c>
      <c r="K43" s="118" t="str">
        <f t="shared" si="3"/>
        <v/>
      </c>
    </row>
    <row r="44" spans="1:11" x14ac:dyDescent="0.2">
      <c r="A44" s="110" t="str">
        <f t="array" ref="A44">IFERROR(INDEX(apc[Discounts, memberships &amp; pre-payment agreements], MATCH(0,IF(ISBLANK(apc[Discounts, memberships &amp; pre-payment agreements]),1,COUNTIF($A$2:A43, apc[Discounts, memberships &amp; pre-payment agreements])), 0)),"")</f>
        <v/>
      </c>
      <c r="B44" s="111"/>
      <c r="C44" s="112"/>
      <c r="D44" s="113"/>
      <c r="E44" s="118" t="str">
        <f>IF($A44="","", COUNTIF(apc[Discounts, memberships &amp; pre-payment agreements], A44))</f>
        <v/>
      </c>
      <c r="F44" s="118" t="str">
        <f>IF($A44="","", SUMIF(apc[Discounts, memberships &amp; pre-payment agreements], $A44, apc[APC paid (£) including VAT if charged]))</f>
        <v/>
      </c>
      <c r="G44" s="118" t="str">
        <f>IF($A44="","", SUMIF(apc[Discounts, memberships &amp; pre-payment agreements], $A44, apc[Amount of APC charged to COAF grant (including VAT if charged) in £] ))</f>
        <v/>
      </c>
      <c r="H44" s="118" t="str">
        <f>IF($A44="","", SUMIF(apc[Discounts, memberships &amp; pre-payment agreements], $A44, apc[Amount of APC charged to RCUK OA fund (including VAT if charged) in £]))</f>
        <v/>
      </c>
      <c r="I44" s="119" t="str">
        <f t="shared" si="1"/>
        <v/>
      </c>
      <c r="J44" s="119" t="str">
        <f t="shared" si="2"/>
        <v/>
      </c>
      <c r="K44" s="118" t="str">
        <f t="shared" si="3"/>
        <v/>
      </c>
    </row>
    <row r="45" spans="1:11" x14ac:dyDescent="0.2">
      <c r="A45" s="110" t="str">
        <f t="array" ref="A45">IFERROR(INDEX(apc[Discounts, memberships &amp; pre-payment agreements], MATCH(0,IF(ISBLANK(apc[Discounts, memberships &amp; pre-payment agreements]),1,COUNTIF($A$2:A44, apc[Discounts, memberships &amp; pre-payment agreements])), 0)),"")</f>
        <v/>
      </c>
      <c r="B45" s="111"/>
      <c r="C45" s="112"/>
      <c r="D45" s="113"/>
      <c r="E45" s="118" t="str">
        <f>IF($A45="","", COUNTIF(apc[Discounts, memberships &amp; pre-payment agreements], A45))</f>
        <v/>
      </c>
      <c r="F45" s="118" t="str">
        <f>IF($A45="","", SUMIF(apc[Discounts, memberships &amp; pre-payment agreements], $A45, apc[APC paid (£) including VAT if charged]))</f>
        <v/>
      </c>
      <c r="G45" s="118" t="str">
        <f>IF($A45="","", SUMIF(apc[Discounts, memberships &amp; pre-payment agreements], $A45, apc[Amount of APC charged to COAF grant (including VAT if charged) in £] ))</f>
        <v/>
      </c>
      <c r="H45" s="118" t="str">
        <f>IF($A45="","", SUMIF(apc[Discounts, memberships &amp; pre-payment agreements], $A45, apc[Amount of APC charged to RCUK OA fund (including VAT if charged) in £]))</f>
        <v/>
      </c>
      <c r="I45" s="119" t="str">
        <f t="shared" si="1"/>
        <v/>
      </c>
      <c r="J45" s="119" t="str">
        <f t="shared" si="2"/>
        <v/>
      </c>
      <c r="K45" s="118" t="str">
        <f t="shared" si="3"/>
        <v/>
      </c>
    </row>
    <row r="46" spans="1:11" x14ac:dyDescent="0.2">
      <c r="A46" s="110" t="str">
        <f t="array" ref="A46">IFERROR(INDEX(apc[Discounts, memberships &amp; pre-payment agreements], MATCH(0,IF(ISBLANK(apc[Discounts, memberships &amp; pre-payment agreements]),1,COUNTIF($A$2:A45, apc[Discounts, memberships &amp; pre-payment agreements])), 0)),"")</f>
        <v/>
      </c>
      <c r="B46" s="111"/>
      <c r="C46" s="112"/>
      <c r="D46" s="113"/>
      <c r="E46" s="118" t="str">
        <f>IF($A46="","", COUNTIF(apc[Discounts, memberships &amp; pre-payment agreements], A46))</f>
        <v/>
      </c>
      <c r="F46" s="118" t="str">
        <f>IF($A46="","", SUMIF(apc[Discounts, memberships &amp; pre-payment agreements], $A46, apc[APC paid (£) including VAT if charged]))</f>
        <v/>
      </c>
      <c r="G46" s="118" t="str">
        <f>IF($A46="","", SUMIF(apc[Discounts, memberships &amp; pre-payment agreements], $A46, apc[Amount of APC charged to COAF grant (including VAT if charged) in £] ))</f>
        <v/>
      </c>
      <c r="H46" s="118" t="str">
        <f>IF($A46="","", SUMIF(apc[Discounts, memberships &amp; pre-payment agreements], $A46, apc[Amount of APC charged to RCUK OA fund (including VAT if charged) in £]))</f>
        <v/>
      </c>
      <c r="I46" s="119" t="str">
        <f t="shared" si="1"/>
        <v/>
      </c>
      <c r="J46" s="119" t="str">
        <f t="shared" si="2"/>
        <v/>
      </c>
      <c r="K46" s="118" t="str">
        <f t="shared" si="3"/>
        <v/>
      </c>
    </row>
    <row r="47" spans="1:11" x14ac:dyDescent="0.2">
      <c r="A47" s="110" t="str">
        <f t="array" ref="A47">IFERROR(INDEX(apc[Discounts, memberships &amp; pre-payment agreements], MATCH(0,IF(ISBLANK(apc[Discounts, memberships &amp; pre-payment agreements]),1,COUNTIF($A$2:A46, apc[Discounts, memberships &amp; pre-payment agreements])), 0)),"")</f>
        <v/>
      </c>
      <c r="B47" s="111"/>
      <c r="C47" s="112"/>
      <c r="D47" s="113"/>
      <c r="E47" s="118" t="str">
        <f>IF($A47="","", COUNTIF(apc[Discounts, memberships &amp; pre-payment agreements], A47))</f>
        <v/>
      </c>
      <c r="F47" s="118" t="str">
        <f>IF($A47="","", SUMIF(apc[Discounts, memberships &amp; pre-payment agreements], $A47, apc[APC paid (£) including VAT if charged]))</f>
        <v/>
      </c>
      <c r="G47" s="118" t="str">
        <f>IF($A47="","", SUMIF(apc[Discounts, memberships &amp; pre-payment agreements], $A47, apc[Amount of APC charged to COAF grant (including VAT if charged) in £] ))</f>
        <v/>
      </c>
      <c r="H47" s="118" t="str">
        <f>IF($A47="","", SUMIF(apc[Discounts, memberships &amp; pre-payment agreements], $A47, apc[Amount of APC charged to RCUK OA fund (including VAT if charged) in £]))</f>
        <v/>
      </c>
      <c r="I47" s="119" t="str">
        <f t="shared" si="1"/>
        <v/>
      </c>
      <c r="J47" s="119" t="str">
        <f t="shared" si="2"/>
        <v/>
      </c>
      <c r="K47" s="118" t="str">
        <f t="shared" si="3"/>
        <v/>
      </c>
    </row>
    <row r="48" spans="1:11" x14ac:dyDescent="0.2">
      <c r="A48" s="110" t="str">
        <f t="array" ref="A48">IFERROR(INDEX(apc[Discounts, memberships &amp; pre-payment agreements], MATCH(0,IF(ISBLANK(apc[Discounts, memberships &amp; pre-payment agreements]),1,COUNTIF($A$2:A47, apc[Discounts, memberships &amp; pre-payment agreements])), 0)),"")</f>
        <v/>
      </c>
      <c r="B48" s="111"/>
      <c r="C48" s="112"/>
      <c r="D48" s="113"/>
      <c r="E48" s="118" t="str">
        <f>IF($A48="","", COUNTIF(apc[Discounts, memberships &amp; pre-payment agreements], A48))</f>
        <v/>
      </c>
      <c r="F48" s="118" t="str">
        <f>IF($A48="","", SUMIF(apc[Discounts, memberships &amp; pre-payment agreements], $A48, apc[APC paid (£) including VAT if charged]))</f>
        <v/>
      </c>
      <c r="G48" s="118" t="str">
        <f>IF($A48="","", SUMIF(apc[Discounts, memberships &amp; pre-payment agreements], $A48, apc[Amount of APC charged to COAF grant (including VAT if charged) in £] ))</f>
        <v/>
      </c>
      <c r="H48" s="118" t="str">
        <f>IF($A48="","", SUMIF(apc[Discounts, memberships &amp; pre-payment agreements], $A48, apc[Amount of APC charged to RCUK OA fund (including VAT if charged) in £]))</f>
        <v/>
      </c>
      <c r="I48" s="119" t="str">
        <f t="shared" si="1"/>
        <v/>
      </c>
      <c r="J48" s="119" t="str">
        <f t="shared" si="2"/>
        <v/>
      </c>
      <c r="K48" s="118" t="str">
        <f t="shared" si="3"/>
        <v/>
      </c>
    </row>
    <row r="49" spans="1:11" x14ac:dyDescent="0.2">
      <c r="A49" s="110" t="str">
        <f t="array" ref="A49">IFERROR(INDEX(apc[Discounts, memberships &amp; pre-payment agreements], MATCH(0,IF(ISBLANK(apc[Discounts, memberships &amp; pre-payment agreements]),1,COUNTIF($A$2:A48, apc[Discounts, memberships &amp; pre-payment agreements])), 0)),"")</f>
        <v/>
      </c>
      <c r="B49" s="111"/>
      <c r="C49" s="112"/>
      <c r="D49" s="113"/>
      <c r="E49" s="118" t="str">
        <f>IF($A49="","", COUNTIF(apc[Discounts, memberships &amp; pre-payment agreements], A49))</f>
        <v/>
      </c>
      <c r="F49" s="118" t="str">
        <f>IF($A49="","", SUMIF(apc[Discounts, memberships &amp; pre-payment agreements], $A49, apc[APC paid (£) including VAT if charged]))</f>
        <v/>
      </c>
      <c r="G49" s="118" t="str">
        <f>IF($A49="","", SUMIF(apc[Discounts, memberships &amp; pre-payment agreements], $A49, apc[Amount of APC charged to COAF grant (including VAT if charged) in £] ))</f>
        <v/>
      </c>
      <c r="H49" s="118" t="str">
        <f>IF($A49="","", SUMIF(apc[Discounts, memberships &amp; pre-payment agreements], $A49, apc[Amount of APC charged to RCUK OA fund (including VAT if charged) in £]))</f>
        <v/>
      </c>
      <c r="I49" s="119" t="str">
        <f t="shared" si="1"/>
        <v/>
      </c>
      <c r="J49" s="119" t="str">
        <f t="shared" si="2"/>
        <v/>
      </c>
      <c r="K49" s="118" t="str">
        <f t="shared" si="3"/>
        <v/>
      </c>
    </row>
    <row r="50" spans="1:11" ht="13.5" thickBot="1" x14ac:dyDescent="0.25">
      <c r="A50" s="110" t="str">
        <f t="array" ref="A50">IFERROR(INDEX(apc[Discounts, memberships &amp; pre-payment agreements], MATCH(0,IF(ISBLANK(apc[Discounts, memberships &amp; pre-payment agreements]),1,COUNTIF($A$2:A49, apc[Discounts, memberships &amp; pre-payment agreements])), 0)),"")</f>
        <v/>
      </c>
      <c r="B50" s="153"/>
      <c r="C50" s="154"/>
      <c r="D50" s="155"/>
      <c r="E50" s="118" t="str">
        <f>IF($A50="","", COUNTIF(apc[Discounts, memberships &amp; pre-payment agreements], A50))</f>
        <v/>
      </c>
      <c r="F50" s="118" t="str">
        <f>IF($A50="","", SUMIF(apc[Discounts, memberships &amp; pre-payment agreements], $A50, apc[APC paid (£) including VAT if charged]))</f>
        <v/>
      </c>
      <c r="G50" s="118" t="str">
        <f>IF($A50="","", SUMIF(apc[Discounts, memberships &amp; pre-payment agreements], $A50, apc[Amount of APC charged to COAF grant (including VAT if charged) in £] ))</f>
        <v/>
      </c>
      <c r="H50" s="118" t="str">
        <f>IF($A50="","", SUMIF(apc[Discounts, memberships &amp; pre-payment agreements], $A50, apc[Amount of APC charged to RCUK OA fund (including VAT if charged) in £]))</f>
        <v/>
      </c>
      <c r="I50" s="119" t="str">
        <f t="shared" si="1"/>
        <v/>
      </c>
      <c r="J50" s="119" t="str">
        <f t="shared" si="2"/>
        <v/>
      </c>
      <c r="K50" s="118" t="str">
        <f t="shared" si="3"/>
        <v/>
      </c>
    </row>
    <row r="51" spans="1:11" x14ac:dyDescent="0.2">
      <c r="A51" s="110"/>
    </row>
    <row r="52" spans="1:11" x14ac:dyDescent="0.2">
      <c r="A52" s="110"/>
    </row>
    <row r="53" spans="1:11" x14ac:dyDescent="0.2">
      <c r="A53" s="110"/>
    </row>
    <row r="54" spans="1:11" x14ac:dyDescent="0.2">
      <c r="A54" s="110"/>
    </row>
    <row r="55" spans="1:11" x14ac:dyDescent="0.2">
      <c r="A55" s="110"/>
    </row>
    <row r="56" spans="1:11" x14ac:dyDescent="0.2">
      <c r="A56" s="110"/>
    </row>
    <row r="57" spans="1:11" x14ac:dyDescent="0.2">
      <c r="A57" s="110"/>
    </row>
    <row r="58" spans="1:11" x14ac:dyDescent="0.2">
      <c r="A58" s="110"/>
    </row>
    <row r="59" spans="1:11" x14ac:dyDescent="0.2">
      <c r="A59" s="110"/>
    </row>
    <row r="60" spans="1:11" x14ac:dyDescent="0.2">
      <c r="A60" s="110"/>
    </row>
    <row r="61" spans="1:11" x14ac:dyDescent="0.2">
      <c r="A61" s="110"/>
    </row>
    <row r="62" spans="1:11" x14ac:dyDescent="0.2">
      <c r="A62" s="110"/>
    </row>
    <row r="63" spans="1:11" x14ac:dyDescent="0.2">
      <c r="A63" s="110"/>
    </row>
    <row r="64" spans="1:11" x14ac:dyDescent="0.2">
      <c r="A64" s="110"/>
    </row>
    <row r="65" spans="1:1" x14ac:dyDescent="0.2">
      <c r="A65" s="110"/>
    </row>
    <row r="66" spans="1:1" x14ac:dyDescent="0.2">
      <c r="A66" s="110"/>
    </row>
    <row r="67" spans="1:1" x14ac:dyDescent="0.2">
      <c r="A67" s="110"/>
    </row>
    <row r="68" spans="1:1" x14ac:dyDescent="0.2">
      <c r="A68" s="110"/>
    </row>
    <row r="69" spans="1:1" x14ac:dyDescent="0.2">
      <c r="A69" s="110"/>
    </row>
    <row r="70" spans="1:1" x14ac:dyDescent="0.2">
      <c r="A70" s="110"/>
    </row>
    <row r="71" spans="1:1" x14ac:dyDescent="0.2">
      <c r="A71" s="110"/>
    </row>
    <row r="72" spans="1:1" x14ac:dyDescent="0.2">
      <c r="A72" s="110"/>
    </row>
    <row r="73" spans="1:1" x14ac:dyDescent="0.2">
      <c r="A73" s="110"/>
    </row>
    <row r="74" spans="1:1" x14ac:dyDescent="0.2">
      <c r="A74" s="110"/>
    </row>
    <row r="75" spans="1:1" x14ac:dyDescent="0.2">
      <c r="A75" s="110"/>
    </row>
    <row r="76" spans="1:1" x14ac:dyDescent="0.2">
      <c r="A76" s="110"/>
    </row>
    <row r="77" spans="1:1" x14ac:dyDescent="0.2">
      <c r="A77" s="110"/>
    </row>
    <row r="78" spans="1:1" x14ac:dyDescent="0.2">
      <c r="A78" s="110"/>
    </row>
    <row r="79" spans="1:1" x14ac:dyDescent="0.2">
      <c r="A79" s="110"/>
    </row>
    <row r="80" spans="1:1" x14ac:dyDescent="0.2">
      <c r="A80" s="110"/>
    </row>
    <row r="81" spans="1:1" x14ac:dyDescent="0.2">
      <c r="A81" s="110"/>
    </row>
    <row r="82" spans="1:1" x14ac:dyDescent="0.2">
      <c r="A82" s="110"/>
    </row>
    <row r="83" spans="1:1" x14ac:dyDescent="0.2">
      <c r="A83" s="110"/>
    </row>
    <row r="84" spans="1:1" x14ac:dyDescent="0.2">
      <c r="A84" s="110"/>
    </row>
    <row r="85" spans="1:1" x14ac:dyDescent="0.2">
      <c r="A85" s="110"/>
    </row>
    <row r="86" spans="1:1" x14ac:dyDescent="0.2">
      <c r="A86" s="110"/>
    </row>
    <row r="87" spans="1:1" x14ac:dyDescent="0.2">
      <c r="A87" s="110"/>
    </row>
    <row r="88" spans="1:1" x14ac:dyDescent="0.2">
      <c r="A88" s="110"/>
    </row>
    <row r="89" spans="1:1" x14ac:dyDescent="0.2">
      <c r="A89" s="110"/>
    </row>
    <row r="90" spans="1:1" x14ac:dyDescent="0.2">
      <c r="A90" s="110"/>
    </row>
    <row r="91" spans="1:1" x14ac:dyDescent="0.2">
      <c r="A91" s="110"/>
    </row>
    <row r="92" spans="1:1" x14ac:dyDescent="0.2">
      <c r="A92" s="110"/>
    </row>
    <row r="93" spans="1:1" x14ac:dyDescent="0.2">
      <c r="A93" s="110"/>
    </row>
    <row r="94" spans="1:1" x14ac:dyDescent="0.2">
      <c r="A94" s="110"/>
    </row>
    <row r="95" spans="1:1" x14ac:dyDescent="0.2">
      <c r="A95" s="110"/>
    </row>
    <row r="96" spans="1:1" x14ac:dyDescent="0.2">
      <c r="A96" s="110"/>
    </row>
    <row r="97" spans="1:1" x14ac:dyDescent="0.2">
      <c r="A97" s="110"/>
    </row>
    <row r="98" spans="1:1" x14ac:dyDescent="0.2">
      <c r="A98" s="110"/>
    </row>
    <row r="99" spans="1:1" x14ac:dyDescent="0.2">
      <c r="A99" s="110"/>
    </row>
    <row r="100" spans="1:1" x14ac:dyDescent="0.2">
      <c r="A100" s="110"/>
    </row>
    <row r="101" spans="1:1" x14ac:dyDescent="0.2">
      <c r="A101" s="110"/>
    </row>
    <row r="102" spans="1:1" x14ac:dyDescent="0.2">
      <c r="A102" s="110"/>
    </row>
    <row r="103" spans="1:1" x14ac:dyDescent="0.2">
      <c r="A103" s="110"/>
    </row>
    <row r="104" spans="1:1" x14ac:dyDescent="0.2">
      <c r="A104" s="110"/>
    </row>
    <row r="105" spans="1:1" x14ac:dyDescent="0.2">
      <c r="A105" s="110"/>
    </row>
    <row r="106" spans="1:1" x14ac:dyDescent="0.2">
      <c r="A106" s="110"/>
    </row>
    <row r="107" spans="1:1" x14ac:dyDescent="0.2">
      <c r="A107" s="110"/>
    </row>
    <row r="108" spans="1:1" x14ac:dyDescent="0.2">
      <c r="A108" s="110"/>
    </row>
    <row r="109" spans="1:1" x14ac:dyDescent="0.2">
      <c r="A109" s="110"/>
    </row>
    <row r="110" spans="1:1" x14ac:dyDescent="0.2">
      <c r="A110" s="110"/>
    </row>
    <row r="111" spans="1:1" x14ac:dyDescent="0.2">
      <c r="A111" s="110"/>
    </row>
    <row r="112" spans="1:1" x14ac:dyDescent="0.2">
      <c r="A112" s="110"/>
    </row>
    <row r="113" spans="1:1" x14ac:dyDescent="0.2">
      <c r="A113" s="110"/>
    </row>
    <row r="114" spans="1:1" x14ac:dyDescent="0.2">
      <c r="A114" s="110"/>
    </row>
    <row r="115" spans="1:1" x14ac:dyDescent="0.2">
      <c r="A115" s="110"/>
    </row>
    <row r="116" spans="1:1" x14ac:dyDescent="0.2">
      <c r="A116" s="110"/>
    </row>
    <row r="117" spans="1:1" x14ac:dyDescent="0.2">
      <c r="A117" s="110"/>
    </row>
    <row r="118" spans="1:1" x14ac:dyDescent="0.2">
      <c r="A118" s="110"/>
    </row>
    <row r="119" spans="1:1" x14ac:dyDescent="0.2">
      <c r="A119" s="110"/>
    </row>
    <row r="120" spans="1:1" x14ac:dyDescent="0.2">
      <c r="A120" s="110"/>
    </row>
    <row r="121" spans="1:1" x14ac:dyDescent="0.2">
      <c r="A121" s="110"/>
    </row>
    <row r="122" spans="1:1" x14ac:dyDescent="0.2">
      <c r="A122" s="110"/>
    </row>
    <row r="123" spans="1:1" x14ac:dyDescent="0.2">
      <c r="A123" s="110"/>
    </row>
    <row r="124" spans="1:1" x14ac:dyDescent="0.2">
      <c r="A124" s="110"/>
    </row>
    <row r="125" spans="1:1" x14ac:dyDescent="0.2">
      <c r="A125" s="110"/>
    </row>
    <row r="126" spans="1:1" x14ac:dyDescent="0.2">
      <c r="A126" s="110"/>
    </row>
    <row r="127" spans="1:1" x14ac:dyDescent="0.2">
      <c r="A127" s="110"/>
    </row>
    <row r="128" spans="1:1" x14ac:dyDescent="0.2">
      <c r="A128" s="110"/>
    </row>
    <row r="129" spans="1:1" x14ac:dyDescent="0.2">
      <c r="A129" s="110"/>
    </row>
    <row r="130" spans="1:1" x14ac:dyDescent="0.2">
      <c r="A130" s="110"/>
    </row>
    <row r="131" spans="1:1" x14ac:dyDescent="0.2">
      <c r="A131" s="110"/>
    </row>
    <row r="132" spans="1:1" x14ac:dyDescent="0.2">
      <c r="A132" s="110"/>
    </row>
    <row r="133" spans="1:1" x14ac:dyDescent="0.2">
      <c r="A133" s="110"/>
    </row>
    <row r="134" spans="1:1" x14ac:dyDescent="0.2">
      <c r="A134" s="110"/>
    </row>
    <row r="135" spans="1:1" x14ac:dyDescent="0.2">
      <c r="A135" s="110"/>
    </row>
    <row r="136" spans="1:1" x14ac:dyDescent="0.2">
      <c r="A136" s="110"/>
    </row>
    <row r="137" spans="1:1" x14ac:dyDescent="0.2">
      <c r="A137" s="110"/>
    </row>
    <row r="138" spans="1:1" x14ac:dyDescent="0.2">
      <c r="A138" s="110"/>
    </row>
    <row r="139" spans="1:1" x14ac:dyDescent="0.2">
      <c r="A139" s="110"/>
    </row>
    <row r="140" spans="1:1" x14ac:dyDescent="0.2">
      <c r="A140" s="110"/>
    </row>
    <row r="141" spans="1:1" x14ac:dyDescent="0.2">
      <c r="A141" s="110"/>
    </row>
    <row r="142" spans="1:1" x14ac:dyDescent="0.2">
      <c r="A142" s="110"/>
    </row>
    <row r="143" spans="1:1" x14ac:dyDescent="0.2">
      <c r="A143" s="110"/>
    </row>
    <row r="144" spans="1:1" x14ac:dyDescent="0.2">
      <c r="A144" s="110"/>
    </row>
    <row r="145" spans="1:1" x14ac:dyDescent="0.2">
      <c r="A145" s="110"/>
    </row>
    <row r="146" spans="1:1" x14ac:dyDescent="0.2">
      <c r="A146" s="110"/>
    </row>
    <row r="147" spans="1:1" x14ac:dyDescent="0.2">
      <c r="A147" s="110"/>
    </row>
    <row r="148" spans="1:1" x14ac:dyDescent="0.2">
      <c r="A148" s="110"/>
    </row>
    <row r="149" spans="1:1" x14ac:dyDescent="0.2">
      <c r="A149" s="110"/>
    </row>
    <row r="150" spans="1:1" x14ac:dyDescent="0.2">
      <c r="A150" s="110"/>
    </row>
    <row r="151" spans="1:1" x14ac:dyDescent="0.2">
      <c r="A151" s="110"/>
    </row>
    <row r="152" spans="1:1" x14ac:dyDescent="0.2">
      <c r="A152" s="110"/>
    </row>
    <row r="153" spans="1:1" x14ac:dyDescent="0.2">
      <c r="A153" s="110"/>
    </row>
    <row r="154" spans="1:1" x14ac:dyDescent="0.2">
      <c r="A154" s="110"/>
    </row>
    <row r="155" spans="1:1" x14ac:dyDescent="0.2">
      <c r="A155" s="110"/>
    </row>
    <row r="156" spans="1:1" x14ac:dyDescent="0.2">
      <c r="A156" s="110"/>
    </row>
    <row r="157" spans="1:1" x14ac:dyDescent="0.2">
      <c r="A157" s="110"/>
    </row>
    <row r="158" spans="1:1" x14ac:dyDescent="0.2">
      <c r="A158" s="110"/>
    </row>
    <row r="159" spans="1:1" x14ac:dyDescent="0.2">
      <c r="A159" s="110"/>
    </row>
    <row r="160" spans="1:1" x14ac:dyDescent="0.2">
      <c r="A160" s="110"/>
    </row>
    <row r="161" spans="1:1" x14ac:dyDescent="0.2">
      <c r="A161" s="110"/>
    </row>
    <row r="162" spans="1:1" x14ac:dyDescent="0.2">
      <c r="A162" s="110"/>
    </row>
    <row r="163" spans="1:1" x14ac:dyDescent="0.2">
      <c r="A163" s="110"/>
    </row>
    <row r="164" spans="1:1" x14ac:dyDescent="0.2">
      <c r="A164" s="110"/>
    </row>
    <row r="165" spans="1:1" x14ac:dyDescent="0.2">
      <c r="A165" s="110"/>
    </row>
    <row r="166" spans="1:1" x14ac:dyDescent="0.2">
      <c r="A166" s="110"/>
    </row>
    <row r="167" spans="1:1" x14ac:dyDescent="0.2">
      <c r="A167" s="110"/>
    </row>
    <row r="168" spans="1:1" x14ac:dyDescent="0.2">
      <c r="A168" s="110"/>
    </row>
    <row r="169" spans="1:1" x14ac:dyDescent="0.2">
      <c r="A169" s="110"/>
    </row>
    <row r="170" spans="1:1" x14ac:dyDescent="0.2">
      <c r="A170" s="110"/>
    </row>
    <row r="171" spans="1:1" x14ac:dyDescent="0.2">
      <c r="A171" s="110"/>
    </row>
    <row r="172" spans="1:1" x14ac:dyDescent="0.2">
      <c r="A172" s="110"/>
    </row>
    <row r="173" spans="1:1" x14ac:dyDescent="0.2">
      <c r="A173" s="110"/>
    </row>
    <row r="174" spans="1:1" x14ac:dyDescent="0.2">
      <c r="A174" s="110"/>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topLeftCell="A19" zoomScaleNormal="100" workbookViewId="0">
      <selection activeCell="C23" sqref="C23:G23"/>
    </sheetView>
  </sheetViews>
  <sheetFormatPr defaultColWidth="9.140625" defaultRowHeight="15" x14ac:dyDescent="0.25"/>
  <cols>
    <col min="1" max="1" width="4.42578125" style="13" customWidth="1"/>
    <col min="2" max="2" width="57.140625" style="13" customWidth="1"/>
    <col min="3" max="6" width="18.85546875" style="13" customWidth="1"/>
    <col min="7" max="7" width="14.85546875" style="13" customWidth="1"/>
    <col min="8" max="8" width="19.140625" style="13" customWidth="1"/>
    <col min="9" max="9" width="40.7109375" style="13" customWidth="1"/>
    <col min="10" max="10" width="19.85546875" style="13" customWidth="1"/>
    <col min="11" max="16384" width="9.140625" style="13"/>
  </cols>
  <sheetData>
    <row r="1" spans="1:8" x14ac:dyDescent="0.25">
      <c r="A1" s="9"/>
      <c r="B1" s="10"/>
      <c r="C1" s="9"/>
      <c r="D1" s="9"/>
      <c r="E1" s="11"/>
      <c r="F1" s="12"/>
      <c r="G1" s="9"/>
      <c r="H1" s="9"/>
    </row>
    <row r="2" spans="1:8" x14ac:dyDescent="0.25">
      <c r="A2" s="9"/>
      <c r="B2" s="10"/>
      <c r="C2" s="9"/>
      <c r="D2" s="9"/>
      <c r="E2" s="11"/>
      <c r="F2" s="12"/>
      <c r="G2" s="9"/>
      <c r="H2" s="9"/>
    </row>
    <row r="3" spans="1:8" x14ac:dyDescent="0.25">
      <c r="A3" s="9"/>
      <c r="B3" s="10"/>
      <c r="C3" s="9"/>
      <c r="D3" s="9"/>
      <c r="E3" s="11"/>
      <c r="F3" s="12"/>
      <c r="G3" s="9"/>
      <c r="H3" s="9"/>
    </row>
    <row r="4" spans="1:8" x14ac:dyDescent="0.25">
      <c r="A4" s="9"/>
      <c r="B4" s="10"/>
      <c r="C4" s="9"/>
      <c r="D4" s="9"/>
      <c r="E4" s="11"/>
      <c r="F4" s="12"/>
      <c r="G4" s="9"/>
      <c r="H4" s="9"/>
    </row>
    <row r="5" spans="1:8" x14ac:dyDescent="0.25">
      <c r="A5" s="9"/>
      <c r="B5" s="10"/>
      <c r="C5" s="9"/>
      <c r="D5" s="9"/>
      <c r="E5" s="11"/>
      <c r="F5" s="12"/>
      <c r="G5" s="9"/>
      <c r="H5" s="9"/>
    </row>
    <row r="6" spans="1:8" x14ac:dyDescent="0.25">
      <c r="A6" s="9"/>
      <c r="B6" s="10"/>
      <c r="C6" s="9"/>
      <c r="D6" s="9"/>
      <c r="E6" s="11"/>
      <c r="F6" s="12"/>
      <c r="G6" s="9"/>
      <c r="H6" s="9"/>
    </row>
    <row r="7" spans="1:8" ht="14.25" customHeight="1" x14ac:dyDescent="0.25">
      <c r="A7" s="9"/>
      <c r="B7" s="10"/>
      <c r="C7" s="9"/>
      <c r="D7" s="9"/>
      <c r="E7" s="11"/>
      <c r="F7" s="12"/>
      <c r="G7" s="9"/>
      <c r="H7" s="9"/>
    </row>
    <row r="8" spans="1:8" ht="14.25" customHeight="1" x14ac:dyDescent="0.25">
      <c r="A8" s="9"/>
      <c r="B8" s="10"/>
      <c r="C8" s="9"/>
      <c r="D8" s="9"/>
      <c r="E8" s="11"/>
      <c r="F8" s="12"/>
      <c r="G8" s="9"/>
      <c r="H8" s="9"/>
    </row>
    <row r="9" spans="1:8" x14ac:dyDescent="0.25">
      <c r="A9" s="9"/>
      <c r="B9" s="10"/>
      <c r="C9" s="9"/>
      <c r="D9" s="9"/>
      <c r="E9" s="11"/>
      <c r="F9" s="12"/>
      <c r="G9" s="9"/>
      <c r="H9" s="9"/>
    </row>
    <row r="10" spans="1:8" ht="15.75" customHeight="1" x14ac:dyDescent="0.3">
      <c r="A10" s="230" t="s">
        <v>196</v>
      </c>
      <c r="B10" s="230"/>
      <c r="C10" s="230"/>
      <c r="D10" s="230"/>
      <c r="E10" s="230"/>
      <c r="F10" s="230"/>
      <c r="G10" s="230"/>
      <c r="H10" s="9"/>
    </row>
    <row r="11" spans="1:8" ht="15.75" x14ac:dyDescent="0.25">
      <c r="A11" s="14" t="s">
        <v>98</v>
      </c>
      <c r="B11" s="15" t="s">
        <v>63</v>
      </c>
      <c r="C11" s="16" t="s">
        <v>64</v>
      </c>
      <c r="D11" s="9"/>
      <c r="E11" s="9"/>
      <c r="F11" s="12"/>
      <c r="G11" s="9"/>
      <c r="H11" s="9"/>
    </row>
    <row r="12" spans="1:8" ht="15.75" x14ac:dyDescent="0.25">
      <c r="A12" s="14"/>
      <c r="B12" s="17" t="s">
        <v>65</v>
      </c>
      <c r="C12" s="18"/>
      <c r="D12" s="9"/>
      <c r="E12" s="9"/>
      <c r="F12" s="9"/>
      <c r="G12" s="9"/>
      <c r="H12" s="9"/>
    </row>
    <row r="13" spans="1:8" ht="15.75" x14ac:dyDescent="0.25">
      <c r="A13" s="14"/>
      <c r="B13" s="17" t="s">
        <v>66</v>
      </c>
      <c r="C13" s="18"/>
      <c r="D13" s="9"/>
      <c r="E13" s="9"/>
      <c r="F13" s="9"/>
      <c r="G13" s="9"/>
      <c r="H13" s="9"/>
    </row>
    <row r="14" spans="1:8" ht="15.75" x14ac:dyDescent="0.25">
      <c r="A14" s="14"/>
      <c r="B14" s="17" t="s">
        <v>67</v>
      </c>
      <c r="C14" s="18"/>
      <c r="D14" s="9"/>
      <c r="E14" s="9"/>
      <c r="F14" s="9"/>
      <c r="G14" s="9"/>
      <c r="H14" s="9"/>
    </row>
    <row r="15" spans="1:8" ht="15.75" x14ac:dyDescent="0.25">
      <c r="A15" s="14"/>
      <c r="B15" s="19" t="s">
        <v>68</v>
      </c>
      <c r="C15" s="20" t="e">
        <f>(C13+C14)/C12</f>
        <v>#DIV/0!</v>
      </c>
      <c r="D15" s="9"/>
      <c r="E15" s="9"/>
      <c r="F15" s="9"/>
      <c r="G15" s="9"/>
      <c r="H15" s="9"/>
    </row>
    <row r="16" spans="1:8" ht="6" customHeight="1" x14ac:dyDescent="0.25">
      <c r="A16" s="14"/>
      <c r="B16" s="11"/>
      <c r="C16" s="21"/>
      <c r="D16" s="9"/>
      <c r="E16" s="9"/>
      <c r="F16" s="9"/>
      <c r="G16" s="9"/>
      <c r="H16" s="9"/>
    </row>
    <row r="17" spans="1:11" ht="15.75" x14ac:dyDescent="0.25">
      <c r="A17" s="14" t="s">
        <v>99</v>
      </c>
      <c r="B17" s="15" t="s">
        <v>69</v>
      </c>
      <c r="C17" s="22" t="s">
        <v>70</v>
      </c>
      <c r="D17" s="9"/>
      <c r="E17" s="9"/>
      <c r="F17" s="9"/>
      <c r="G17" s="9"/>
      <c r="H17" s="9"/>
    </row>
    <row r="18" spans="1:11" ht="15.75" x14ac:dyDescent="0.25">
      <c r="A18" s="14"/>
      <c r="B18" s="23" t="s">
        <v>71</v>
      </c>
      <c r="C18" s="24">
        <v>0.59</v>
      </c>
      <c r="D18" s="9"/>
      <c r="E18" s="9"/>
      <c r="F18" s="9"/>
      <c r="G18" s="9"/>
      <c r="H18" s="9"/>
    </row>
    <row r="19" spans="1:11" ht="15.75" x14ac:dyDescent="0.25">
      <c r="A19" s="14"/>
      <c r="B19" s="23" t="s">
        <v>72</v>
      </c>
      <c r="C19" s="24">
        <v>0.23</v>
      </c>
      <c r="D19" s="9"/>
      <c r="E19" s="9"/>
      <c r="F19" s="9"/>
      <c r="G19" s="9"/>
      <c r="H19" s="9"/>
      <c r="I19" s="25"/>
      <c r="J19" s="26"/>
    </row>
    <row r="20" spans="1:11" ht="15.75" x14ac:dyDescent="0.25">
      <c r="A20" s="14"/>
      <c r="B20" s="27" t="s">
        <v>73</v>
      </c>
      <c r="C20" s="20">
        <f>C18+C19</f>
        <v>0.82</v>
      </c>
      <c r="D20" s="9"/>
      <c r="E20" s="9"/>
      <c r="F20" s="9"/>
      <c r="G20" s="9"/>
      <c r="H20" s="9"/>
      <c r="J20" s="28"/>
      <c r="K20" s="29"/>
    </row>
    <row r="21" spans="1:11" ht="5.25" customHeight="1" x14ac:dyDescent="0.25">
      <c r="A21" s="14"/>
      <c r="B21" s="30"/>
      <c r="C21" s="21"/>
      <c r="D21" s="9"/>
      <c r="E21" s="9"/>
      <c r="F21" s="9"/>
      <c r="G21" s="9"/>
      <c r="H21" s="9"/>
      <c r="J21" s="28"/>
      <c r="K21" s="31"/>
    </row>
    <row r="22" spans="1:11" ht="15.75" x14ac:dyDescent="0.25">
      <c r="A22" s="14" t="s">
        <v>100</v>
      </c>
      <c r="B22" s="8" t="s">
        <v>92</v>
      </c>
      <c r="C22" s="32"/>
      <c r="D22" s="33"/>
      <c r="E22" s="33"/>
      <c r="F22" s="33"/>
      <c r="G22" s="34"/>
      <c r="H22" s="9"/>
      <c r="J22" s="28"/>
      <c r="K22" s="31"/>
    </row>
    <row r="23" spans="1:11" ht="26.25" x14ac:dyDescent="0.25">
      <c r="A23" s="14"/>
      <c r="B23" s="35" t="s">
        <v>91</v>
      </c>
      <c r="C23" s="231" t="s">
        <v>381</v>
      </c>
      <c r="D23" s="231"/>
      <c r="E23" s="231"/>
      <c r="F23" s="231"/>
      <c r="G23" s="232"/>
      <c r="H23" s="9"/>
      <c r="J23" s="28"/>
      <c r="K23" s="31"/>
    </row>
    <row r="24" spans="1:11" ht="5.25" customHeight="1" x14ac:dyDescent="0.25">
      <c r="A24" s="14"/>
      <c r="B24" s="9"/>
      <c r="C24" s="9"/>
      <c r="D24" s="9"/>
      <c r="E24" s="9"/>
      <c r="F24" s="9"/>
      <c r="G24" s="9"/>
      <c r="H24" s="9"/>
      <c r="J24" s="28"/>
      <c r="K24" s="31"/>
    </row>
    <row r="25" spans="1:11" ht="18.75" customHeight="1" x14ac:dyDescent="0.3">
      <c r="A25" s="233" t="s">
        <v>124</v>
      </c>
      <c r="B25" s="233"/>
      <c r="C25" s="233"/>
      <c r="D25" s="233"/>
      <c r="E25" s="233"/>
      <c r="F25" s="233"/>
      <c r="G25" s="233"/>
      <c r="H25" s="9"/>
      <c r="J25" s="28"/>
      <c r="K25" s="31"/>
    </row>
    <row r="26" spans="1:11" ht="9" customHeight="1" x14ac:dyDescent="0.25">
      <c r="A26" s="14"/>
      <c r="B26" s="30"/>
      <c r="C26" s="9"/>
      <c r="D26" s="9"/>
      <c r="E26" s="9"/>
      <c r="F26" s="9"/>
      <c r="G26" s="9"/>
      <c r="H26" s="9"/>
      <c r="J26" s="28"/>
      <c r="K26" s="31"/>
    </row>
    <row r="27" spans="1:11" ht="36.75" customHeight="1" x14ac:dyDescent="0.25">
      <c r="A27" s="14" t="s">
        <v>101</v>
      </c>
      <c r="B27" s="36" t="s">
        <v>74</v>
      </c>
      <c r="C27" s="37" t="s">
        <v>75</v>
      </c>
      <c r="D27" s="37" t="s">
        <v>76</v>
      </c>
      <c r="E27" s="37" t="s">
        <v>77</v>
      </c>
      <c r="F27" s="37" t="s">
        <v>78</v>
      </c>
      <c r="G27" s="38" t="s">
        <v>79</v>
      </c>
      <c r="H27" s="9"/>
      <c r="J27" s="28"/>
      <c r="K27" s="31"/>
    </row>
    <row r="28" spans="1:11" ht="18.75" customHeight="1" x14ac:dyDescent="0.25">
      <c r="A28" s="14"/>
      <c r="B28" s="17" t="s">
        <v>125</v>
      </c>
      <c r="C28" s="39">
        <v>0</v>
      </c>
      <c r="D28" s="173">
        <v>30875</v>
      </c>
      <c r="E28" s="40">
        <f>C28+D28</f>
        <v>30875</v>
      </c>
      <c r="F28" s="173">
        <v>12181</v>
      </c>
      <c r="G28" s="41">
        <f>E28-F28</f>
        <v>18694</v>
      </c>
      <c r="H28" s="9"/>
      <c r="J28" s="28"/>
      <c r="K28" s="31"/>
    </row>
    <row r="29" spans="1:11" ht="18.75" customHeight="1" x14ac:dyDescent="0.25">
      <c r="A29" s="14"/>
      <c r="B29" s="17" t="s">
        <v>126</v>
      </c>
      <c r="C29" s="40">
        <f>G28</f>
        <v>18694</v>
      </c>
      <c r="D29" s="174">
        <v>36324</v>
      </c>
      <c r="E29" s="40">
        <f>C29+D29</f>
        <v>55018</v>
      </c>
      <c r="F29" s="174">
        <v>12965</v>
      </c>
      <c r="G29" s="41">
        <f>E29-F29</f>
        <v>42053</v>
      </c>
      <c r="H29" s="9"/>
      <c r="J29" s="28"/>
      <c r="K29" s="31"/>
    </row>
    <row r="30" spans="1:11" ht="18.75" customHeight="1" x14ac:dyDescent="0.25">
      <c r="A30" s="14"/>
      <c r="B30" s="17" t="s">
        <v>127</v>
      </c>
      <c r="C30" s="40">
        <f>G29</f>
        <v>42053</v>
      </c>
      <c r="D30" s="43">
        <v>41452</v>
      </c>
      <c r="E30" s="40">
        <f>C30+D30</f>
        <v>83505</v>
      </c>
      <c r="F30" s="43">
        <v>27721</v>
      </c>
      <c r="G30" s="41">
        <f>E30-F30</f>
        <v>55784</v>
      </c>
      <c r="H30" s="9"/>
      <c r="J30" s="28"/>
      <c r="K30" s="31"/>
    </row>
    <row r="31" spans="1:11" ht="18.75" customHeight="1" x14ac:dyDescent="0.25">
      <c r="A31" s="14"/>
      <c r="B31" s="17" t="s">
        <v>239</v>
      </c>
      <c r="C31" s="42">
        <f>G30</f>
        <v>55784</v>
      </c>
      <c r="D31" s="175">
        <v>10800</v>
      </c>
      <c r="E31" s="42">
        <f>C31+D31</f>
        <v>66584</v>
      </c>
      <c r="F31" s="172">
        <v>37203.71</v>
      </c>
      <c r="G31" s="44">
        <f>E31-F31</f>
        <v>29380.29</v>
      </c>
      <c r="H31" s="9"/>
      <c r="J31" s="28"/>
      <c r="K31" s="31"/>
    </row>
    <row r="32" spans="1:11" ht="18.75" customHeight="1" x14ac:dyDescent="0.25">
      <c r="A32" s="14"/>
      <c r="B32" s="86" t="s">
        <v>128</v>
      </c>
      <c r="C32" s="45">
        <f>G31</f>
        <v>29380.29</v>
      </c>
      <c r="D32" s="45">
        <v>0</v>
      </c>
      <c r="E32" s="45">
        <v>29380</v>
      </c>
      <c r="F32" s="46">
        <v>38000</v>
      </c>
      <c r="G32" s="47"/>
      <c r="H32" s="9"/>
      <c r="J32" s="28"/>
      <c r="K32" s="31"/>
    </row>
    <row r="33" spans="1:11" ht="18.75" customHeight="1" x14ac:dyDescent="0.3">
      <c r="A33" s="48"/>
      <c r="B33" s="48"/>
      <c r="C33" s="48"/>
      <c r="D33" s="48"/>
      <c r="E33" s="48"/>
      <c r="F33" s="48"/>
      <c r="G33" s="48"/>
      <c r="H33" s="9"/>
      <c r="J33" s="28"/>
      <c r="K33" s="31"/>
    </row>
    <row r="34" spans="1:11" ht="15.75" x14ac:dyDescent="0.25">
      <c r="A34" s="14" t="s">
        <v>102</v>
      </c>
      <c r="B34" s="49" t="s">
        <v>197</v>
      </c>
      <c r="C34" s="34"/>
      <c r="D34" s="234" t="s">
        <v>123</v>
      </c>
      <c r="E34" s="235"/>
      <c r="F34" s="235"/>
      <c r="G34" s="235"/>
      <c r="H34" s="235"/>
      <c r="J34" s="28"/>
      <c r="K34" s="31"/>
    </row>
    <row r="35" spans="1:11" ht="15.75" x14ac:dyDescent="0.25">
      <c r="A35" s="14"/>
      <c r="B35" s="50" t="s">
        <v>85</v>
      </c>
      <c r="C35" s="47">
        <f>C40+C42</f>
        <v>1062</v>
      </c>
      <c r="D35" s="9"/>
      <c r="E35" s="9"/>
      <c r="F35" s="9"/>
      <c r="G35" s="9"/>
      <c r="H35" s="9"/>
      <c r="J35" s="28"/>
      <c r="K35" s="31"/>
    </row>
    <row r="36" spans="1:11" ht="6.75" customHeight="1" x14ac:dyDescent="0.25">
      <c r="A36" s="14"/>
      <c r="B36" s="51"/>
      <c r="C36" s="52"/>
      <c r="D36" s="9"/>
      <c r="E36" s="9"/>
      <c r="F36" s="9"/>
      <c r="G36" s="9"/>
      <c r="H36" s="9"/>
      <c r="J36" s="28"/>
      <c r="K36" s="31"/>
    </row>
    <row r="37" spans="1:11" ht="15.75" x14ac:dyDescent="0.25">
      <c r="A37" s="14"/>
      <c r="B37" s="17" t="s">
        <v>80</v>
      </c>
      <c r="C37" s="53" t="s">
        <v>81</v>
      </c>
      <c r="D37" s="9"/>
      <c r="E37" s="9"/>
      <c r="F37" s="9"/>
      <c r="G37" s="9"/>
      <c r="H37" s="9"/>
      <c r="J37" s="28"/>
      <c r="K37" s="31"/>
    </row>
    <row r="38" spans="1:11" ht="15.75" x14ac:dyDescent="0.25">
      <c r="A38" s="14"/>
      <c r="B38" s="17" t="s">
        <v>82</v>
      </c>
      <c r="C38" s="54">
        <v>0</v>
      </c>
      <c r="D38" s="9"/>
      <c r="E38" s="9"/>
      <c r="F38" s="9"/>
      <c r="G38" s="9"/>
      <c r="H38" s="9"/>
      <c r="J38" s="28"/>
      <c r="K38" s="31"/>
    </row>
    <row r="39" spans="1:11" ht="15.75" x14ac:dyDescent="0.25">
      <c r="A39" s="14"/>
      <c r="B39" s="17" t="s">
        <v>83</v>
      </c>
      <c r="C39" s="54">
        <v>0</v>
      </c>
      <c r="D39" s="9"/>
      <c r="E39" s="9"/>
      <c r="F39" s="9"/>
      <c r="G39" s="9"/>
      <c r="H39" s="9"/>
      <c r="J39" s="28"/>
      <c r="K39" s="31"/>
    </row>
    <row r="40" spans="1:11" ht="15.75" x14ac:dyDescent="0.25">
      <c r="A40" s="14"/>
      <c r="B40" s="17" t="s">
        <v>84</v>
      </c>
      <c r="C40" s="41">
        <f>SUM(C38:C39)</f>
        <v>0</v>
      </c>
      <c r="D40" s="9"/>
      <c r="E40" s="9"/>
      <c r="F40" s="9"/>
      <c r="G40" s="9"/>
      <c r="H40" s="9"/>
      <c r="J40" s="28"/>
      <c r="K40" s="31"/>
    </row>
    <row r="41" spans="1:11" ht="15.75" x14ac:dyDescent="0.25">
      <c r="A41" s="14"/>
      <c r="B41" s="17"/>
      <c r="C41" s="41"/>
      <c r="D41" s="9"/>
      <c r="E41" s="9"/>
      <c r="F41" s="9"/>
      <c r="G41" s="9"/>
      <c r="H41" s="9"/>
      <c r="J41" s="28"/>
      <c r="K41" s="31"/>
    </row>
    <row r="42" spans="1:11" ht="15.75" x14ac:dyDescent="0.25">
      <c r="A42" s="14"/>
      <c r="B42" s="55" t="s">
        <v>122</v>
      </c>
      <c r="C42" s="56">
        <f>SUM(Table14[Amount])</f>
        <v>1062</v>
      </c>
      <c r="D42" s="9"/>
      <c r="E42" s="9"/>
      <c r="F42" s="9"/>
      <c r="G42" s="9"/>
      <c r="H42" s="9"/>
      <c r="J42" s="28"/>
      <c r="K42" s="31"/>
    </row>
    <row r="43" spans="1:11" ht="15.75" x14ac:dyDescent="0.25">
      <c r="A43" s="14"/>
      <c r="B43" s="57" t="s">
        <v>121</v>
      </c>
      <c r="C43" s="58" t="s">
        <v>81</v>
      </c>
      <c r="D43" s="9"/>
      <c r="E43" s="9"/>
      <c r="F43" s="9"/>
      <c r="G43" s="9"/>
      <c r="H43" s="9"/>
      <c r="J43" s="28"/>
      <c r="K43" s="31"/>
    </row>
    <row r="44" spans="1:11" ht="15.75" x14ac:dyDescent="0.25">
      <c r="A44" s="14"/>
      <c r="B44" s="59" t="s">
        <v>243</v>
      </c>
      <c r="C44" s="54">
        <v>600</v>
      </c>
      <c r="D44" s="9"/>
      <c r="E44" s="9"/>
      <c r="F44" s="9"/>
      <c r="G44" s="9"/>
      <c r="H44" s="9"/>
      <c r="J44" s="28"/>
      <c r="K44" s="31"/>
    </row>
    <row r="45" spans="1:11" ht="15.75" x14ac:dyDescent="0.25">
      <c r="A45" s="14"/>
      <c r="B45" s="59" t="s">
        <v>244</v>
      </c>
      <c r="C45" s="54">
        <v>462</v>
      </c>
      <c r="D45" s="9"/>
      <c r="E45" s="9"/>
      <c r="F45" s="9"/>
      <c r="G45" s="9"/>
      <c r="H45" s="9"/>
      <c r="I45" s="60"/>
      <c r="J45" s="28"/>
      <c r="K45" s="61"/>
    </row>
    <row r="46" spans="1:11" ht="15.75" x14ac:dyDescent="0.25">
      <c r="A46" s="14"/>
      <c r="B46" s="59" t="s">
        <v>120</v>
      </c>
      <c r="C46" s="54"/>
      <c r="D46" s="9"/>
      <c r="E46" s="9"/>
      <c r="F46" s="9"/>
      <c r="G46" s="9"/>
      <c r="H46" s="9"/>
      <c r="I46" s="62"/>
      <c r="J46" s="28"/>
      <c r="K46" s="31"/>
    </row>
    <row r="47" spans="1:11" ht="15.75" x14ac:dyDescent="0.25">
      <c r="A47" s="14"/>
      <c r="B47" s="59" t="s">
        <v>119</v>
      </c>
      <c r="C47" s="54"/>
      <c r="D47" s="9"/>
      <c r="E47" s="9"/>
      <c r="F47" s="9"/>
      <c r="G47" s="9"/>
      <c r="H47" s="9"/>
      <c r="I47" s="62"/>
      <c r="J47" s="28"/>
      <c r="K47" s="31"/>
    </row>
    <row r="48" spans="1:11" ht="15.75" x14ac:dyDescent="0.25">
      <c r="A48" s="14"/>
      <c r="B48" s="59" t="s">
        <v>118</v>
      </c>
      <c r="C48" s="54"/>
      <c r="D48" s="9"/>
      <c r="E48" s="9"/>
      <c r="F48" s="9"/>
      <c r="G48" s="9"/>
      <c r="H48" s="9"/>
      <c r="I48" s="62"/>
      <c r="J48" s="28"/>
      <c r="K48" s="31"/>
    </row>
    <row r="49" spans="1:11" ht="15.75" x14ac:dyDescent="0.25">
      <c r="A49" s="14"/>
      <c r="B49" s="59" t="s">
        <v>117</v>
      </c>
      <c r="C49" s="54"/>
      <c r="D49" s="9"/>
      <c r="E49" s="9"/>
      <c r="F49" s="9"/>
      <c r="G49" s="9"/>
      <c r="H49" s="9"/>
      <c r="J49" s="28"/>
      <c r="K49" s="31"/>
    </row>
    <row r="50" spans="1:11" ht="15.75" x14ac:dyDescent="0.25">
      <c r="A50" s="14"/>
      <c r="B50" s="63" t="s">
        <v>116</v>
      </c>
      <c r="C50" s="64"/>
      <c r="D50" s="9"/>
      <c r="E50" s="9"/>
      <c r="F50" s="9"/>
      <c r="G50" s="9"/>
      <c r="H50" s="9"/>
      <c r="J50" s="28"/>
      <c r="K50" s="31"/>
    </row>
    <row r="51" spans="1:11" ht="15.75" x14ac:dyDescent="0.25">
      <c r="A51" s="14"/>
      <c r="B51" s="11"/>
      <c r="C51" s="65"/>
      <c r="D51" s="9"/>
      <c r="E51" s="9"/>
      <c r="F51" s="9"/>
      <c r="G51" s="9"/>
      <c r="H51" s="9"/>
      <c r="J51" s="28"/>
      <c r="K51" s="31"/>
    </row>
    <row r="52" spans="1:11" ht="15.75" x14ac:dyDescent="0.25">
      <c r="A52" s="14"/>
      <c r="B52" s="87"/>
      <c r="C52" s="88"/>
      <c r="D52" s="88"/>
      <c r="E52" s="88"/>
      <c r="F52" s="88"/>
      <c r="G52" s="9"/>
      <c r="H52" s="9"/>
      <c r="J52" s="26"/>
      <c r="K52" s="31"/>
    </row>
    <row r="53" spans="1:11" ht="15.75" x14ac:dyDescent="0.25">
      <c r="A53" s="14"/>
      <c r="B53" s="89"/>
      <c r="C53" s="90"/>
      <c r="D53" s="90"/>
      <c r="E53" s="91"/>
      <c r="F53" s="90"/>
      <c r="G53" s="9"/>
      <c r="H53" s="9"/>
      <c r="J53" s="26"/>
      <c r="K53" s="31"/>
    </row>
  </sheetData>
  <mergeCells count="4">
    <mergeCell ref="A10:G10"/>
    <mergeCell ref="C23:G23"/>
    <mergeCell ref="A25:G25"/>
    <mergeCell ref="D34:H34"/>
  </mergeCells>
  <pageMargins left="0.70866141732283472" right="0.70866141732283472" top="0.74803149606299213" bottom="0.74803149606299213" header="0.31496062992125984" footer="0.31496062992125984"/>
  <pageSetup paperSize="8" scale="81" orientation="landscape" cellComments="asDisplayed"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6" sqref="E6"/>
    </sheetView>
  </sheetViews>
  <sheetFormatPr defaultColWidth="8.85546875" defaultRowHeight="12.75" x14ac:dyDescent="0.2"/>
  <cols>
    <col min="1" max="1" width="15.42578125" style="66" customWidth="1"/>
    <col min="2" max="2" width="0.85546875" style="76" customWidth="1"/>
    <col min="3" max="3" width="16.5703125" style="66" customWidth="1"/>
    <col min="4" max="4" width="0.85546875" style="76" customWidth="1"/>
    <col min="5" max="5" width="17.28515625" style="66" customWidth="1"/>
    <col min="6" max="6" width="0.85546875" style="76" customWidth="1"/>
    <col min="7" max="7" width="44.42578125" style="75" customWidth="1"/>
    <col min="8" max="8" width="0.85546875" style="76" customWidth="1"/>
    <col min="9" max="9" width="16.7109375" style="66" customWidth="1"/>
    <col min="10" max="16384" width="8.85546875" style="66"/>
  </cols>
  <sheetData>
    <row r="1" spans="1:9" s="81" customFormat="1" ht="25.5" x14ac:dyDescent="0.2">
      <c r="A1" s="82" t="s">
        <v>8</v>
      </c>
      <c r="B1" s="83"/>
      <c r="C1" s="82" t="s">
        <v>13</v>
      </c>
      <c r="D1" s="83"/>
      <c r="E1" s="82" t="s">
        <v>18</v>
      </c>
      <c r="F1" s="83"/>
      <c r="G1" s="84" t="s">
        <v>24</v>
      </c>
      <c r="H1" s="83"/>
      <c r="I1" s="82" t="s">
        <v>29</v>
      </c>
    </row>
    <row r="2" spans="1:9" x14ac:dyDescent="0.2">
      <c r="A2" s="78" t="s">
        <v>195</v>
      </c>
      <c r="B2" s="79"/>
      <c r="C2" s="74" t="s">
        <v>30</v>
      </c>
      <c r="D2" s="80"/>
      <c r="E2" s="74" t="s">
        <v>212</v>
      </c>
      <c r="F2" s="80"/>
      <c r="G2" s="75" t="s">
        <v>146</v>
      </c>
      <c r="H2" s="80"/>
      <c r="I2" s="74" t="s">
        <v>194</v>
      </c>
    </row>
    <row r="3" spans="1:9" x14ac:dyDescent="0.2">
      <c r="A3" s="78" t="s">
        <v>193</v>
      </c>
      <c r="B3" s="79"/>
      <c r="C3" s="74" t="s">
        <v>31</v>
      </c>
      <c r="D3" s="80"/>
      <c r="E3" s="74" t="s">
        <v>192</v>
      </c>
      <c r="F3" s="80"/>
      <c r="G3" s="75" t="s">
        <v>147</v>
      </c>
      <c r="H3" s="80"/>
      <c r="I3" s="74" t="s">
        <v>41</v>
      </c>
    </row>
    <row r="4" spans="1:9" x14ac:dyDescent="0.2">
      <c r="A4" s="78" t="s">
        <v>191</v>
      </c>
      <c r="B4" s="79"/>
      <c r="C4" s="74" t="s">
        <v>240</v>
      </c>
      <c r="D4" s="80"/>
      <c r="E4" s="78" t="s">
        <v>190</v>
      </c>
      <c r="F4" s="77"/>
      <c r="G4" s="75" t="s">
        <v>148</v>
      </c>
      <c r="H4" s="80"/>
      <c r="I4" s="74" t="s">
        <v>189</v>
      </c>
    </row>
    <row r="5" spans="1:9" x14ac:dyDescent="0.2">
      <c r="A5" s="78" t="s">
        <v>164</v>
      </c>
      <c r="B5" s="79"/>
      <c r="C5" s="74" t="s">
        <v>37</v>
      </c>
      <c r="D5" s="80"/>
      <c r="E5" s="78" t="s">
        <v>188</v>
      </c>
      <c r="F5" s="77"/>
      <c r="G5" s="75" t="s">
        <v>153</v>
      </c>
      <c r="H5" s="80"/>
      <c r="I5" s="74" t="s">
        <v>42</v>
      </c>
    </row>
    <row r="6" spans="1:9" ht="38.25" x14ac:dyDescent="0.2">
      <c r="A6" s="78" t="s">
        <v>36</v>
      </c>
      <c r="B6" s="79"/>
      <c r="C6" s="74" t="s">
        <v>160</v>
      </c>
      <c r="D6" s="80"/>
      <c r="E6" s="78" t="s">
        <v>186</v>
      </c>
      <c r="F6" s="77"/>
      <c r="G6" s="75" t="s">
        <v>145</v>
      </c>
      <c r="H6" s="80"/>
      <c r="I6" s="74" t="s">
        <v>185</v>
      </c>
    </row>
    <row r="7" spans="1:9" ht="25.5" x14ac:dyDescent="0.2">
      <c r="A7" s="78" t="s">
        <v>169</v>
      </c>
      <c r="B7" s="79"/>
      <c r="C7" s="74"/>
      <c r="D7" s="80"/>
      <c r="E7" s="78" t="s">
        <v>32</v>
      </c>
      <c r="F7" s="77"/>
      <c r="G7" s="75" t="s">
        <v>152</v>
      </c>
      <c r="H7" s="80"/>
      <c r="I7" s="74" t="s">
        <v>183</v>
      </c>
    </row>
    <row r="8" spans="1:9" x14ac:dyDescent="0.2">
      <c r="A8" s="66" t="s">
        <v>161</v>
      </c>
      <c r="B8" s="79"/>
      <c r="C8" s="74"/>
      <c r="D8" s="80"/>
      <c r="E8" s="78" t="s">
        <v>181</v>
      </c>
      <c r="F8" s="77"/>
      <c r="G8" s="75" t="s">
        <v>150</v>
      </c>
      <c r="H8" s="80"/>
      <c r="I8" s="74" t="s">
        <v>180</v>
      </c>
    </row>
    <row r="9" spans="1:9" ht="25.5" x14ac:dyDescent="0.2">
      <c r="A9" s="78" t="s">
        <v>187</v>
      </c>
      <c r="B9" s="79"/>
      <c r="C9" s="74"/>
      <c r="D9" s="80"/>
      <c r="E9" s="78" t="s">
        <v>213</v>
      </c>
      <c r="F9" s="77"/>
      <c r="G9" s="75" t="s">
        <v>149</v>
      </c>
      <c r="I9" s="74" t="s">
        <v>177</v>
      </c>
    </row>
    <row r="10" spans="1:9" x14ac:dyDescent="0.2">
      <c r="A10" s="66" t="s">
        <v>162</v>
      </c>
      <c r="B10" s="79"/>
      <c r="E10" s="78" t="s">
        <v>39</v>
      </c>
      <c r="F10" s="77"/>
      <c r="G10" s="75" t="s">
        <v>157</v>
      </c>
      <c r="I10" s="74" t="s">
        <v>174</v>
      </c>
    </row>
    <row r="11" spans="1:9" ht="25.5" x14ac:dyDescent="0.2">
      <c r="A11" s="78" t="s">
        <v>184</v>
      </c>
      <c r="B11" s="79"/>
      <c r="E11" s="78" t="s">
        <v>178</v>
      </c>
      <c r="F11" s="77"/>
      <c r="G11" s="75" t="s">
        <v>151</v>
      </c>
      <c r="I11" s="74" t="s">
        <v>172</v>
      </c>
    </row>
    <row r="12" spans="1:9" ht="25.5" x14ac:dyDescent="0.2">
      <c r="A12" s="78" t="s">
        <v>166</v>
      </c>
      <c r="B12" s="79"/>
      <c r="E12" s="78" t="s">
        <v>175</v>
      </c>
      <c r="F12" s="77"/>
      <c r="G12" s="75" t="s">
        <v>156</v>
      </c>
      <c r="I12" s="66" t="s">
        <v>160</v>
      </c>
    </row>
    <row r="13" spans="1:9" ht="25.5" x14ac:dyDescent="0.2">
      <c r="A13" s="78" t="s">
        <v>182</v>
      </c>
      <c r="B13" s="79"/>
      <c r="E13" s="78" t="s">
        <v>33</v>
      </c>
      <c r="F13" s="77"/>
      <c r="G13" s="75" t="s">
        <v>158</v>
      </c>
    </row>
    <row r="14" spans="1:9" ht="25.5" x14ac:dyDescent="0.2">
      <c r="A14" s="78" t="s">
        <v>179</v>
      </c>
      <c r="B14" s="77"/>
      <c r="E14" s="78" t="s">
        <v>170</v>
      </c>
      <c r="F14" s="77"/>
      <c r="G14" s="75" t="s">
        <v>155</v>
      </c>
    </row>
    <row r="15" spans="1:9" x14ac:dyDescent="0.2">
      <c r="A15" s="78" t="s">
        <v>176</v>
      </c>
      <c r="B15" s="77"/>
      <c r="E15" s="78" t="s">
        <v>168</v>
      </c>
      <c r="F15" s="77"/>
      <c r="G15" s="75" t="s">
        <v>154</v>
      </c>
    </row>
    <row r="16" spans="1:9" ht="25.5" x14ac:dyDescent="0.2">
      <c r="A16" s="78" t="s">
        <v>173</v>
      </c>
      <c r="E16" s="78" t="s">
        <v>165</v>
      </c>
      <c r="G16" s="75" t="s">
        <v>35</v>
      </c>
    </row>
    <row r="17" spans="1:7" x14ac:dyDescent="0.2">
      <c r="A17" s="78" t="s">
        <v>171</v>
      </c>
      <c r="E17" s="78" t="s">
        <v>163</v>
      </c>
      <c r="G17" s="75" t="s">
        <v>160</v>
      </c>
    </row>
    <row r="18" spans="1:7" x14ac:dyDescent="0.2">
      <c r="A18" s="78" t="s">
        <v>167</v>
      </c>
      <c r="E18" s="66" t="s">
        <v>160</v>
      </c>
    </row>
    <row r="19" spans="1:7" x14ac:dyDescent="0.2">
      <c r="A19" s="66" t="s">
        <v>160</v>
      </c>
      <c r="E19" s="66" t="s">
        <v>35</v>
      </c>
    </row>
  </sheetData>
  <sortState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tem_x0020_Status xmlns="http://schemas.microsoft.com/sharepoint/v3">Document</Item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RCUK Strategy Unit" ma:contentTypeID="0x010100DD3673D5398E024C85E79D13491073B10036F3A9378FB06042B815E5FFC651A5B100FAB2663EBFADDD4D8E6EBF932D999A4F" ma:contentTypeVersion="55" ma:contentTypeDescription="" ma:contentTypeScope="" ma:versionID="4243210bd3131a1a6518412759a4d8b0">
  <xsd:schema xmlns:xsd="http://www.w3.org/2001/XMLSchema" xmlns:xs="http://www.w3.org/2001/XMLSchema" xmlns:p="http://schemas.microsoft.com/office/2006/metadata/properties" xmlns:ns1="http://schemas.microsoft.com/sharepoint/v3" xmlns:ns2="5f67090a-b690-4b3f-9190-538c6490533a" targetNamespace="http://schemas.microsoft.com/office/2006/metadata/properties" ma:root="true" ma:fieldsID="ebd1ed7adedc801f087b2dd9c84a6311" ns1:_="" ns2:_="">
    <xsd:import namespace="http://schemas.microsoft.com/sharepoint/v3"/>
    <xsd:import namespace="5f67090a-b690-4b3f-9190-538c6490533a"/>
    <xsd:element name="properties">
      <xsd:complexType>
        <xsd:sequence>
          <xsd:element name="documentManagement">
            <xsd:complexType>
              <xsd:all>
                <xsd:element ref="ns1:Item_x0020_Status"/>
                <xsd:element ref="ns2:_dlc_Exempt" minOccurs="0"/>
                <xsd:element ref="ns2:_dlc_ExpireDateSaved" minOccurs="0"/>
                <xsd:element ref="ns2: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_x0020_Status" ma:index="8" ma:displayName="Item Status" ma:default="Document" ma:format="Dropdown" ma:internalName="Item_x0020_Status" ma:readOnly="false">
      <xsd:simpleType>
        <xsd:restriction base="dms:Choice">
          <xsd:enumeration value="Document"/>
          <xsd:enumeration value="Record"/>
        </xsd:restriction>
      </xsd:simpleType>
    </xsd:element>
  </xsd:schema>
  <xsd:schema xmlns:xsd="http://www.w3.org/2001/XMLSchema" xmlns:xs="http://www.w3.org/2001/XMLSchema" xmlns:dms="http://schemas.microsoft.com/office/2006/documentManagement/types" xmlns:pc="http://schemas.microsoft.com/office/infopath/2007/PartnerControls" targetNamespace="5f67090a-b690-4b3f-9190-538c6490533a" elementFormDefault="qualified">
    <xsd:import namespace="http://schemas.microsoft.com/office/2006/documentManagement/types"/>
    <xsd:import namespace="http://schemas.microsoft.com/office/infopath/2007/PartnerControls"/>
    <xsd:element name="_dlc_Exempt" ma:index="9" nillable="true" ma:displayName="Exempt from Policy" ma:hidden="true" ma:internalName="_dlc_Exempt" ma:readOnly="true">
      <xsd:simpleType>
        <xsd:restriction base="dms:Unknown"/>
      </xsd:simpleType>
    </xsd:element>
    <xsd:element name="_dlc_ExpireDateSaved" ma:index="10" nillable="true" ma:displayName="Original Expiration Date" ma:hidden="true" ma:internalName="_dlc_ExpireDateSaved" ma:readOnly="true">
      <xsd:simpleType>
        <xsd:restriction base="dms:DateTime"/>
      </xsd:simpleType>
    </xsd:element>
    <xsd:element name="_dlc_ExpireDate" ma:index="11" nillable="true" ma:displayName="Expiration Date" ma:hidden="true" ma:internalName="_dlc_ExpireDat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Microsoft.Office.RecordsManagement.PolicyFeatures.ExpirationEventReceiver</Name>
    <Type>10001</Type>
    <SequenceNumber>101</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10002</Type>
    <SequenceNumber>102</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10004</Type>
    <SequenceNumber>103</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10006</Type>
    <SequenceNumber>104</SequenceNumber>
    <Assembly>Microsoft.Office.Policy, Version=12.0.0.0, Culture=neutral, PublicKeyToken=71e9bce111e9429c</Assembly>
    <Class>Microsoft.Office.RecordsManagement.Internal.UpdateExpireDate</Class>
    <Data/>
    <Filter/>
  </Receiver>
</spe:Receivers>
</file>

<file path=customXml/item5.xml><?xml version="1.0" encoding="utf-8"?>
<?mso-contentType ?>
<p:Policy xmlns:p="office.server.policy" id="10EBBAA1-D49D-4450-9A98-206D72A9F9A9" local="false">
  <p:Name>xCouncil Policy</p:Name>
  <p:Description>Cross council expiration policy</p:Description>
  <p:Statement>Cross council records will be expired based upon a time set for the content type</p:Statement>
  <p:PolicyItems>
    <p:PolicyItem featureId="Microsoft.Office.RecordsManagement.PolicyFeatures.Expiration">
      <p:Name>Expiration</p:Name>
      <p:Description>Automatic scheduling of content for processing, and expiry of content that has reached its due date.</p:Description>
      <p:CustomData>
        <data>
          <formula id="CustomExpiration.CustomExpirationFormula"/>
          <action type="workflow" id="04eb489c-4f71-414b-815d-c526cd42196f"/>
        </data>
      </p:CustomData>
    </p:PolicyItem>
  </p:PolicyItems>
</p:Policy>
</file>

<file path=customXml/itemProps1.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2.xml><?xml version="1.0" encoding="utf-8"?>
<ds:datastoreItem xmlns:ds="http://schemas.openxmlformats.org/officeDocument/2006/customXml" ds:itemID="{68D6DCC0-04EB-45CF-9CCF-4734B554EE64}">
  <ds:schemaRefs>
    <ds:schemaRef ds:uri="http://purl.org/dc/elements/1.1/"/>
    <ds:schemaRef ds:uri="http://schemas.openxmlformats.org/package/2006/metadata/core-properties"/>
    <ds:schemaRef ds:uri="http://purl.org/dc/terms/"/>
    <ds:schemaRef ds:uri="http://schemas.microsoft.com/office/2006/documentManagement/types"/>
    <ds:schemaRef ds:uri="http://purl.org/dc/dcmitype/"/>
    <ds:schemaRef ds:uri="http://www.w3.org/XML/1998/namespace"/>
    <ds:schemaRef ds:uri="5f67090a-b690-4b3f-9190-538c6490533a"/>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7FF2AC28-E223-4F20-A8B3-4EF0DC30D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67090a-b690-4b3f-9190-538c64905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588E0C-5682-47B2-8D07-D74CBFA032BA}">
  <ds:schemaRefs>
    <ds:schemaRef ds:uri="http://schemas.microsoft.com/sharepoint/events"/>
  </ds:schemaRefs>
</ds:datastoreItem>
</file>

<file path=customXml/itemProps5.xml><?xml version="1.0" encoding="utf-8"?>
<ds:datastoreItem xmlns:ds="http://schemas.openxmlformats.org/officeDocument/2006/customXml" ds:itemID="{EDE4FF50-7B43-444E-8A46-51C08764281A}">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definitions</vt:lpstr>
      <vt:lpstr>Jisc APC template v4</vt:lpstr>
      <vt:lpstr>Discounts, memberships &amp; pre-pa</vt:lpstr>
      <vt:lpstr>RCUK compliance summary</vt:lpstr>
      <vt:lpstr>Constrained values</vt:lpstr>
      <vt:lpstr>'Jisc APC template v4'!Print_Area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Jane Belger</cp:lastModifiedBy>
  <cp:lastPrinted>2017-03-28T08:44:25Z</cp:lastPrinted>
  <dcterms:created xsi:type="dcterms:W3CDTF">2016-08-09T14:04:46Z</dcterms:created>
  <dcterms:modified xsi:type="dcterms:W3CDTF">2017-05-30T13:56:45Z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0x010100DD3673D5398E024C85E79D13491073B10036F3A9378FB06042B815E5FFC651A5B100FAB2663EBFADDD4D8E6EBF932D999A4F</vt:lpwstr>
  </property>
  <property fmtid="{D5CDD505-2E9C-101B-9397-08002B2CF9AE}" pid="3" name="IsMyDocuments">
    <vt:bool>true</vt:bool>
  </property>
</Properties>
</file>