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S:\LIB\Acquisitions\Research Support\R&amp;KE\APC payment info\RCUK compliance\"/>
    </mc:Choice>
  </mc:AlternateContent>
  <bookViews>
    <workbookView xWindow="0" yWindow="0" windowWidth="28800" windowHeight="11700" tabRatio="696" activeTab="3"/>
  </bookViews>
  <sheets>
    <sheet name="introduction" sheetId="8" r:id="rId1"/>
    <sheet name="definitions" sheetId="11" r:id="rId2"/>
    <sheet name="Jisc APC template v4" sheetId="25" r:id="rId3"/>
    <sheet name="Discounts, memberships &amp; pre-pa" sheetId="23" r:id="rId4"/>
    <sheet name="RCUK compliance summary" sheetId="21" r:id="rId5"/>
    <sheet name="Constrained values" sheetId="24" state="hidden" r:id="rId6"/>
  </sheets>
  <definedNames>
    <definedName name="_xlnm.Print_Area" localSheetId="2">'Jisc APC template v4'!$A$3:$AB$23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33" i="25" l="1"/>
  <c r="F36" i="21" l="1"/>
  <c r="D36" i="21"/>
  <c r="A3" i="23" l="1" a="1"/>
  <c r="A3" i="23" s="1"/>
  <c r="E3" i="23" l="1"/>
  <c r="G3" i="23"/>
  <c r="I3" i="23" s="1"/>
  <c r="H3" i="23"/>
  <c r="J3" i="23" s="1"/>
  <c r="A4" i="23" a="1"/>
  <c r="A4" i="23" s="1"/>
  <c r="A5" i="23" s="1" a="1"/>
  <c r="A5" i="23" s="1"/>
  <c r="F5" i="23" s="1"/>
  <c r="K5" i="23" s="1"/>
  <c r="F3" i="23"/>
  <c r="K3" i="23" s="1"/>
  <c r="A6" i="23" l="1" a="1"/>
  <c r="A6" i="23" s="1"/>
  <c r="H6" i="23" s="1"/>
  <c r="J6" i="23" s="1"/>
  <c r="G5" i="23"/>
  <c r="I5" i="23" s="1"/>
  <c r="H4" i="23"/>
  <c r="J4" i="23" s="1"/>
  <c r="E4" i="23"/>
  <c r="E5" i="23"/>
  <c r="H5" i="23"/>
  <c r="J5" i="23" s="1"/>
  <c r="F4" i="23"/>
  <c r="K4" i="23" s="1"/>
  <c r="G4" i="23"/>
  <c r="I4" i="23" s="1"/>
  <c r="E28" i="21"/>
  <c r="G28" i="21" s="1"/>
  <c r="C29" i="21" l="1"/>
  <c r="A7" i="23" a="1"/>
  <c r="A7" i="23" s="1"/>
  <c r="E7" i="23" s="1"/>
  <c r="G6" i="23"/>
  <c r="I6" i="23" s="1"/>
  <c r="E6" i="23"/>
  <c r="F6" i="23"/>
  <c r="K6" i="23" s="1"/>
  <c r="C46" i="21"/>
  <c r="C44" i="21"/>
  <c r="C20" i="21"/>
  <c r="C15" i="21"/>
  <c r="E29" i="21" l="1"/>
  <c r="G29" i="21" s="1"/>
  <c r="C30" i="21" s="1"/>
  <c r="E30" i="21" s="1"/>
  <c r="F7" i="23"/>
  <c r="K7" i="23" s="1"/>
  <c r="A8" i="23" a="1"/>
  <c r="A8" i="23" s="1"/>
  <c r="G8" i="23" s="1"/>
  <c r="I8" i="23" s="1"/>
  <c r="H7" i="23"/>
  <c r="J7" i="23" s="1"/>
  <c r="G7" i="23"/>
  <c r="I7" i="23" s="1"/>
  <c r="C39" i="21"/>
  <c r="G30" i="21" l="1"/>
  <c r="C31" i="21" s="1"/>
  <c r="E31" i="21" s="1"/>
  <c r="E8" i="23"/>
  <c r="H8" i="23"/>
  <c r="J8" i="23" s="1"/>
  <c r="F8" i="23"/>
  <c r="K8" i="23" s="1"/>
  <c r="A9" i="23" a="1"/>
  <c r="A9" i="23" s="1"/>
  <c r="E9" i="23" s="1"/>
  <c r="G31" i="21" l="1"/>
  <c r="C32" i="21" s="1"/>
  <c r="E32" i="21" s="1"/>
  <c r="F9" i="23"/>
  <c r="K9" i="23" s="1"/>
  <c r="H9" i="23"/>
  <c r="J9" i="23" s="1"/>
  <c r="A10" i="23" a="1"/>
  <c r="A10" i="23" s="1"/>
  <c r="A11" i="23" s="1" a="1"/>
  <c r="A11" i="23" s="1"/>
  <c r="G9" i="23"/>
  <c r="I9" i="23" s="1"/>
  <c r="G32" i="21" l="1"/>
  <c r="C33" i="21" s="1"/>
  <c r="E33" i="21" s="1"/>
  <c r="E10" i="23"/>
  <c r="F10" i="23"/>
  <c r="K10" i="23" s="1"/>
  <c r="G10" i="23"/>
  <c r="I10" i="23" s="1"/>
  <c r="H10" i="23"/>
  <c r="J10" i="23" s="1"/>
  <c r="A12" i="23" a="1"/>
  <c r="A12" i="23" s="1"/>
  <c r="G12" i="23" s="1"/>
  <c r="I12" i="23" s="1"/>
  <c r="G11" i="23"/>
  <c r="I11" i="23" s="1"/>
  <c r="E11" i="23"/>
  <c r="F11" i="23"/>
  <c r="K11" i="23" s="1"/>
  <c r="H11" i="23"/>
  <c r="J11" i="23" s="1"/>
  <c r="G33" i="21" l="1"/>
  <c r="C34" i="21" s="1"/>
  <c r="E34" i="21" s="1"/>
  <c r="G35" i="21" s="1"/>
  <c r="H12" i="23"/>
  <c r="J12" i="23" s="1"/>
  <c r="A13" i="23" a="1"/>
  <c r="A13" i="23" s="1"/>
  <c r="H13" i="23" s="1"/>
  <c r="J13" i="23" s="1"/>
  <c r="F12" i="23"/>
  <c r="K12" i="23" s="1"/>
  <c r="E12" i="23"/>
  <c r="F13" i="23" l="1"/>
  <c r="K13" i="23" s="1"/>
  <c r="E13" i="23"/>
  <c r="G13" i="23"/>
  <c r="I13" i="23" s="1"/>
  <c r="A14" i="23" a="1"/>
  <c r="A14" i="23" s="1"/>
  <c r="A15" i="23" s="1" a="1"/>
  <c r="A15" i="23" s="1"/>
  <c r="F15" i="23" s="1"/>
  <c r="K15" i="23" s="1"/>
  <c r="G14" i="23" l="1"/>
  <c r="I14" i="23" s="1"/>
  <c r="H15" i="23"/>
  <c r="J15" i="23" s="1"/>
  <c r="A16" i="23" a="1"/>
  <c r="A16" i="23" s="1"/>
  <c r="E14" i="23"/>
  <c r="G15" i="23"/>
  <c r="I15" i="23" s="1"/>
  <c r="E15" i="23"/>
  <c r="H14" i="23"/>
  <c r="J14" i="23" s="1"/>
  <c r="F14" i="23"/>
  <c r="K14" i="23" s="1"/>
  <c r="E16" i="23" l="1"/>
  <c r="H16" i="23"/>
  <c r="J16" i="23" s="1"/>
  <c r="G16" i="23"/>
  <c r="I16" i="23" s="1"/>
  <c r="A17" i="23" a="1"/>
  <c r="A17" i="23" s="1"/>
  <c r="H17" i="23" s="1"/>
  <c r="J17" i="23" s="1"/>
  <c r="F16" i="23"/>
  <c r="K16" i="23" s="1"/>
  <c r="F17" i="23" l="1"/>
  <c r="K17" i="23" s="1"/>
  <c r="E17" i="23"/>
  <c r="A18" i="23" a="1"/>
  <c r="A18" i="23" s="1"/>
  <c r="G17" i="23"/>
  <c r="I17" i="23" s="1"/>
  <c r="H18" i="23" l="1"/>
  <c r="J18" i="23" s="1"/>
  <c r="G18" i="23"/>
  <c r="I18" i="23" s="1"/>
  <c r="E18" i="23"/>
  <c r="A19" i="23" a="1"/>
  <c r="A19" i="23" s="1"/>
  <c r="F18" i="23"/>
  <c r="K18" i="23" s="1"/>
  <c r="A20" i="23" l="1" a="1"/>
  <c r="A20" i="23" s="1"/>
  <c r="E19" i="23"/>
  <c r="H19" i="23"/>
  <c r="J19" i="23" s="1"/>
  <c r="F19" i="23"/>
  <c r="K19" i="23" s="1"/>
  <c r="G19" i="23"/>
  <c r="I19" i="23" s="1"/>
  <c r="A21" i="23" l="1" a="1"/>
  <c r="A21" i="23" s="1"/>
  <c r="F20" i="23"/>
  <c r="K20" i="23" s="1"/>
  <c r="G20" i="23"/>
  <c r="I20" i="23" s="1"/>
  <c r="H20" i="23"/>
  <c r="J20" i="23" s="1"/>
  <c r="E20" i="23"/>
  <c r="A22" i="23" l="1" a="1"/>
  <c r="A22" i="23" s="1"/>
  <c r="A23" i="23" s="1" a="1"/>
  <c r="A23" i="23" s="1"/>
  <c r="A24" i="23" s="1" a="1"/>
  <c r="A24" i="23" s="1"/>
  <c r="H21" i="23"/>
  <c r="J21" i="23" s="1"/>
  <c r="E21" i="23"/>
  <c r="F21" i="23"/>
  <c r="K21" i="23" s="1"/>
  <c r="G21" i="23"/>
  <c r="I21" i="23" s="1"/>
  <c r="E22" i="23" l="1"/>
  <c r="G22" i="23"/>
  <c r="I22" i="23" s="1"/>
  <c r="F22" i="23"/>
  <c r="K22" i="23" s="1"/>
  <c r="H22" i="23"/>
  <c r="J22" i="23" s="1"/>
  <c r="E23" i="23"/>
  <c r="F23" i="23"/>
  <c r="K23" i="23" s="1"/>
  <c r="H23" i="23"/>
  <c r="J23" i="23" s="1"/>
  <c r="G23" i="23"/>
  <c r="I23" i="23" s="1"/>
  <c r="A25" i="23" a="1"/>
  <c r="A25" i="23" s="1"/>
  <c r="A26" i="23" s="1" a="1"/>
  <c r="A26" i="23" s="1"/>
  <c r="H24" i="23"/>
  <c r="J24" i="23" s="1"/>
  <c r="E24" i="23"/>
  <c r="G24" i="23"/>
  <c r="I24" i="23" s="1"/>
  <c r="F24" i="23"/>
  <c r="K24" i="23" s="1"/>
  <c r="A27" i="23" l="1" a="1"/>
  <c r="A27" i="23" s="1"/>
  <c r="F27" i="23" s="1"/>
  <c r="K27" i="23" s="1"/>
  <c r="G26" i="23"/>
  <c r="I26" i="23" s="1"/>
  <c r="E26" i="23"/>
  <c r="F26" i="23"/>
  <c r="K26" i="23" s="1"/>
  <c r="H26" i="23"/>
  <c r="J26" i="23" s="1"/>
  <c r="E25" i="23"/>
  <c r="F25" i="23"/>
  <c r="K25" i="23" s="1"/>
  <c r="H25" i="23"/>
  <c r="J25" i="23" s="1"/>
  <c r="G25" i="23"/>
  <c r="I25" i="23" s="1"/>
  <c r="E27" i="23" l="1"/>
  <c r="H27" i="23"/>
  <c r="J27" i="23" s="1"/>
  <c r="G27" i="23"/>
  <c r="I27" i="23" s="1"/>
  <c r="A28" i="23" a="1"/>
  <c r="A28" i="23" s="1"/>
  <c r="F28" i="23" l="1"/>
  <c r="K28" i="23" s="1"/>
  <c r="E28" i="23"/>
  <c r="G28" i="23"/>
  <c r="I28" i="23" s="1"/>
  <c r="H28" i="23"/>
  <c r="J28" i="23" s="1"/>
  <c r="A29" i="23" a="1"/>
  <c r="A29" i="23" s="1"/>
  <c r="E29" i="23" s="1"/>
  <c r="F29" i="23" l="1"/>
  <c r="K29" i="23" s="1"/>
  <c r="G29" i="23"/>
  <c r="I29" i="23" s="1"/>
  <c r="H29" i="23"/>
  <c r="J29" i="23" s="1"/>
  <c r="A30" i="23" a="1"/>
  <c r="A30" i="23" s="1"/>
  <c r="H30" i="23" l="1"/>
  <c r="J30" i="23" s="1"/>
  <c r="A31" i="23" a="1"/>
  <c r="A31" i="23" s="1"/>
  <c r="G30" i="23"/>
  <c r="I30" i="23" s="1"/>
  <c r="E30" i="23"/>
  <c r="F30" i="23"/>
  <c r="K30" i="23" s="1"/>
  <c r="H31" i="23" l="1"/>
  <c r="J31" i="23" s="1"/>
  <c r="E31" i="23"/>
  <c r="G31" i="23"/>
  <c r="I31" i="23" s="1"/>
  <c r="F31" i="23"/>
  <c r="K31" i="23" s="1"/>
  <c r="A32" i="23" a="1"/>
  <c r="A32" i="23" s="1"/>
  <c r="G32" i="23" l="1"/>
  <c r="I32" i="23" s="1"/>
  <c r="E32" i="23"/>
  <c r="F32" i="23"/>
  <c r="K32" i="23" s="1"/>
  <c r="H32" i="23"/>
  <c r="J32" i="23" s="1"/>
  <c r="A33" i="23" a="1"/>
  <c r="A33" i="23" s="1"/>
  <c r="G33" i="23" l="1"/>
  <c r="I33" i="23" s="1"/>
  <c r="E33" i="23"/>
  <c r="F33" i="23"/>
  <c r="K33" i="23" s="1"/>
  <c r="H33" i="23"/>
  <c r="J33" i="23" s="1"/>
  <c r="A34" i="23" a="1"/>
  <c r="A34" i="23" s="1"/>
  <c r="G34" i="23" l="1"/>
  <c r="I34" i="23" s="1"/>
  <c r="F34" i="23"/>
  <c r="K34" i="23" s="1"/>
  <c r="H34" i="23"/>
  <c r="J34" i="23" s="1"/>
  <c r="E34" i="23"/>
  <c r="A35" i="23" a="1"/>
  <c r="A35" i="23" s="1"/>
  <c r="F35" i="23" l="1"/>
  <c r="K35" i="23" s="1"/>
  <c r="E35" i="23"/>
  <c r="H35" i="23"/>
  <c r="J35" i="23" s="1"/>
  <c r="G35" i="23"/>
  <c r="I35" i="23" s="1"/>
  <c r="A36" i="23" a="1"/>
  <c r="A36" i="23" s="1"/>
  <c r="E36" i="23" l="1"/>
  <c r="G36" i="23"/>
  <c r="I36" i="23" s="1"/>
  <c r="F36" i="23"/>
  <c r="K36" i="23" s="1"/>
  <c r="H36" i="23"/>
  <c r="J36" i="23" s="1"/>
  <c r="A37" i="23" a="1"/>
  <c r="A37" i="23" s="1"/>
  <c r="H37" i="23" l="1"/>
  <c r="J37" i="23" s="1"/>
  <c r="F37" i="23"/>
  <c r="K37" i="23" s="1"/>
  <c r="G37" i="23"/>
  <c r="I37" i="23" s="1"/>
  <c r="E37" i="23"/>
  <c r="A38" i="23" a="1"/>
  <c r="A38" i="23" s="1"/>
  <c r="G38" i="23" l="1"/>
  <c r="I38" i="23" s="1"/>
  <c r="H38" i="23"/>
  <c r="J38" i="23" s="1"/>
  <c r="E38" i="23"/>
  <c r="F38" i="23"/>
  <c r="K38" i="23" s="1"/>
  <c r="A39" i="23" a="1"/>
  <c r="A39" i="23" s="1"/>
  <c r="F39" i="23" l="1"/>
  <c r="K39" i="23" s="1"/>
  <c r="H39" i="23"/>
  <c r="J39" i="23" s="1"/>
  <c r="E39" i="23"/>
  <c r="G39" i="23"/>
  <c r="I39" i="23" s="1"/>
  <c r="A40" i="23" a="1"/>
  <c r="A40" i="23" s="1"/>
  <c r="E40" i="23" l="1"/>
  <c r="F40" i="23"/>
  <c r="K40" i="23" s="1"/>
  <c r="G40" i="23"/>
  <c r="I40" i="23" s="1"/>
  <c r="H40" i="23"/>
  <c r="J40" i="23" s="1"/>
  <c r="A41" i="23" a="1"/>
  <c r="A41" i="23" s="1"/>
  <c r="H41" i="23" l="1"/>
  <c r="J41" i="23" s="1"/>
  <c r="F41" i="23"/>
  <c r="K41" i="23" s="1"/>
  <c r="G41" i="23"/>
  <c r="I41" i="23" s="1"/>
  <c r="E41" i="23"/>
  <c r="A42" i="23" a="1"/>
  <c r="A42" i="23" s="1"/>
  <c r="F42" i="23" l="1"/>
  <c r="K42" i="23" s="1"/>
  <c r="G42" i="23"/>
  <c r="I42" i="23" s="1"/>
  <c r="H42" i="23"/>
  <c r="J42" i="23" s="1"/>
  <c r="E42" i="23"/>
  <c r="A43" i="23" a="1"/>
  <c r="A43" i="23" s="1"/>
  <c r="E43" i="23" l="1"/>
  <c r="F43" i="23"/>
  <c r="K43" i="23" s="1"/>
  <c r="G43" i="23"/>
  <c r="I43" i="23" s="1"/>
  <c r="H43" i="23"/>
  <c r="J43" i="23" s="1"/>
  <c r="A44" i="23" a="1"/>
  <c r="A44" i="23" s="1"/>
  <c r="H44" i="23" l="1"/>
  <c r="J44" i="23" s="1"/>
  <c r="E44" i="23"/>
  <c r="F44" i="23"/>
  <c r="K44" i="23" s="1"/>
  <c r="G44" i="23"/>
  <c r="I44" i="23" s="1"/>
  <c r="A45" i="23" a="1"/>
  <c r="A45" i="23" s="1"/>
  <c r="H45" i="23" l="1"/>
  <c r="J45" i="23" s="1"/>
  <c r="E45" i="23"/>
  <c r="F45" i="23"/>
  <c r="K45" i="23" s="1"/>
  <c r="G45" i="23"/>
  <c r="I45" i="23" s="1"/>
  <c r="A46" i="23" a="1"/>
  <c r="A46" i="23" s="1"/>
  <c r="G46" i="23" l="1"/>
  <c r="I46" i="23" s="1"/>
  <c r="H46" i="23"/>
  <c r="J46" i="23" s="1"/>
  <c r="E46" i="23"/>
  <c r="F46" i="23"/>
  <c r="K46" i="23" s="1"/>
  <c r="A47" i="23" a="1"/>
  <c r="A47" i="23" s="1"/>
  <c r="F47" i="23" l="1"/>
  <c r="K47" i="23" s="1"/>
  <c r="E47" i="23"/>
  <c r="G47" i="23"/>
  <c r="I47" i="23" s="1"/>
  <c r="H47" i="23"/>
  <c r="J47" i="23" s="1"/>
  <c r="A48" i="23" a="1"/>
  <c r="A48" i="23" s="1"/>
  <c r="E48" i="23" l="1"/>
  <c r="H48" i="23"/>
  <c r="J48" i="23" s="1"/>
  <c r="F48" i="23"/>
  <c r="K48" i="23" s="1"/>
  <c r="G48" i="23"/>
  <c r="I48" i="23" s="1"/>
  <c r="A49" i="23" a="1"/>
  <c r="A49" i="23" s="1"/>
  <c r="E49" i="23" l="1"/>
  <c r="F49" i="23"/>
  <c r="K49" i="23" s="1"/>
  <c r="G49" i="23"/>
  <c r="I49" i="23" s="1"/>
  <c r="H49" i="23"/>
  <c r="J49" i="23" s="1"/>
  <c r="A50" i="23" a="1"/>
  <c r="A50" i="23" s="1"/>
  <c r="G50" i="23" l="1"/>
  <c r="I50" i="23" s="1"/>
  <c r="H50" i="23"/>
  <c r="J50" i="23" s="1"/>
  <c r="E50" i="23"/>
  <c r="F50" i="23"/>
  <c r="K50" i="23" s="1"/>
</calcChain>
</file>

<file path=xl/comments1.xml><?xml version="1.0" encoding="utf-8"?>
<comments xmlns="http://schemas.openxmlformats.org/spreadsheetml/2006/main">
  <authors>
    <author>RCUK Guidance</author>
  </authors>
  <commentList>
    <comment ref="A4" authorId="0" shapeId="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B4" authorId="0" shapeId="0">
      <text>
        <r>
          <rPr>
            <b/>
            <sz val="9"/>
            <color indexed="81"/>
            <rFont val="Tahoma"/>
            <family val="2"/>
          </rPr>
          <t>Guidance:</t>
        </r>
        <r>
          <rPr>
            <sz val="9"/>
            <color indexed="81"/>
            <rFont val="Tahoma"/>
            <family val="2"/>
          </rPr>
          <t xml:space="preserve">
PubMed unique identifier.</t>
        </r>
      </text>
    </comment>
    <comment ref="C4" authorId="0" shapeId="0">
      <text>
        <r>
          <rPr>
            <b/>
            <sz val="9"/>
            <color indexed="81"/>
            <rFont val="Tahoma"/>
            <family val="2"/>
          </rPr>
          <t>Guidance:</t>
        </r>
        <r>
          <rPr>
            <sz val="9"/>
            <color indexed="81"/>
            <rFont val="Tahoma"/>
            <family val="2"/>
          </rPr>
          <t xml:space="preserve">
The Digital Object Identifier.</t>
        </r>
      </text>
    </comment>
    <comment ref="D4" authorId="0" shapeId="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E4" authorId="0" shapeId="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F4" authorId="0" shapeId="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G4" authorId="0" shapeId="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H4" authorId="0" shapeId="0">
      <text>
        <r>
          <rPr>
            <b/>
            <sz val="9"/>
            <color indexed="81"/>
            <rFont val="Tahoma"/>
            <family val="2"/>
          </rPr>
          <t>Guidance:</t>
        </r>
        <r>
          <rPr>
            <sz val="9"/>
            <color indexed="81"/>
            <rFont val="Tahoma"/>
            <family val="2"/>
          </rPr>
          <t xml:space="preserve">
Title of item, i.e. title of journal article, book chapter, conference paper etc.</t>
        </r>
      </text>
    </comment>
    <comment ref="I4" authorId="0" shapeId="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J4" authorId="0" shapeId="0">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K4" authorId="0" shapeId="0">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L4" authorId="0" shapeId="0">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M4" authorId="0" shapeId="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N4" authorId="0" shapeId="0">
      <text>
        <r>
          <rPr>
            <b/>
            <sz val="9"/>
            <color indexed="81"/>
            <rFont val="Tahoma"/>
            <family val="2"/>
          </rPr>
          <t>Guidance:</t>
        </r>
        <r>
          <rPr>
            <sz val="9"/>
            <color indexed="81"/>
            <rFont val="Tahoma"/>
            <family val="2"/>
          </rPr>
          <t xml:space="preserve">
Grant ID for first funder (column M). This field is optional if reporting to Jisc.</t>
        </r>
      </text>
    </comment>
    <comment ref="O4" authorId="0" shapeId="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P4" authorId="0" shapeId="0">
      <text>
        <r>
          <rPr>
            <b/>
            <sz val="9"/>
            <color indexed="81"/>
            <rFont val="Tahoma"/>
            <family val="2"/>
          </rPr>
          <t>Guidance:</t>
        </r>
        <r>
          <rPr>
            <sz val="9"/>
            <color indexed="81"/>
            <rFont val="Tahoma"/>
            <family val="2"/>
          </rPr>
          <t xml:space="preserve">
Grant ID for second funder (column O).</t>
        </r>
      </text>
    </comment>
    <comment ref="Q4" authorId="0" shapeId="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R4" authorId="0" shapeId="0">
      <text>
        <r>
          <rPr>
            <b/>
            <sz val="9"/>
            <color indexed="81"/>
            <rFont val="Tahoma"/>
            <family val="2"/>
          </rPr>
          <t>Guidance:</t>
        </r>
        <r>
          <rPr>
            <sz val="9"/>
            <color indexed="81"/>
            <rFont val="Tahoma"/>
            <family val="2"/>
          </rPr>
          <t xml:space="preserve">
Grant ID for third funder (column Q).</t>
        </r>
      </text>
    </comment>
    <comment ref="S4" authorId="0" shapeId="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T4" authorId="0" shapeId="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U4" authorId="0" shapeId="0">
      <text>
        <r>
          <rPr>
            <b/>
            <sz val="9"/>
            <color indexed="81"/>
            <rFont val="Tahoma"/>
            <family val="2"/>
          </rPr>
          <t>Guidance:</t>
        </r>
        <r>
          <rPr>
            <sz val="9"/>
            <color indexed="81"/>
            <rFont val="Tahoma"/>
            <family val="2"/>
          </rPr>
          <t xml:space="preserve">
Currency that the APC was originally paid in e.g. GBP, USD, EUR.</t>
        </r>
      </text>
    </comment>
    <comment ref="V4" authorId="0" shapeId="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W4" authorId="0" shapeId="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X4" authorId="0" shapeId="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Y4" authorId="0" shapeId="0">
      <text>
        <r>
          <rPr>
            <b/>
            <sz val="9"/>
            <color indexed="81"/>
            <rFont val="Tahoma"/>
            <family val="2"/>
          </rPr>
          <t>Guidance:</t>
        </r>
        <r>
          <rPr>
            <sz val="9"/>
            <color indexed="81"/>
            <rFont val="Tahoma"/>
            <family val="2"/>
          </rPr>
          <t xml:space="preserve">
Mandatory only for publications funded by COAF.</t>
        </r>
      </text>
    </comment>
    <comment ref="Z4" authorId="0" shapeId="0">
      <text>
        <r>
          <rPr>
            <b/>
            <sz val="9"/>
            <color indexed="81"/>
            <rFont val="Tahoma"/>
            <family val="2"/>
          </rPr>
          <t>Guidance:</t>
        </r>
        <r>
          <rPr>
            <sz val="9"/>
            <color indexed="81"/>
            <rFont val="Tahoma"/>
            <family val="2"/>
          </rPr>
          <t xml:space="preserve">
Mandatory only for publications funded by RCUK.</t>
        </r>
      </text>
    </comment>
    <comment ref="AA4" authorId="0" shapeId="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B4" authorId="0" shapeId="0">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List>
</comments>
</file>

<file path=xl/sharedStrings.xml><?xml version="1.0" encoding="utf-8"?>
<sst xmlns="http://schemas.openxmlformats.org/spreadsheetml/2006/main" count="851" uniqueCount="497">
  <si>
    <t>This spreadsheet and all data contained within it are published under a Creative Commons CC0 license.</t>
  </si>
  <si>
    <t>Internal institutional data</t>
  </si>
  <si>
    <t>Bibliographic data</t>
  </si>
  <si>
    <t>PubMed ID</t>
  </si>
  <si>
    <t>DOI</t>
  </si>
  <si>
    <t>Publisher</t>
  </si>
  <si>
    <t>Journal</t>
  </si>
  <si>
    <t>ISSN</t>
  </si>
  <si>
    <t>Type of publication</t>
  </si>
  <si>
    <t>Article title</t>
  </si>
  <si>
    <t>Title of item, i.e. title of journal article, book chapter, conference paper etc.</t>
  </si>
  <si>
    <t>Date of publication</t>
  </si>
  <si>
    <t>Funding data</t>
  </si>
  <si>
    <t>Fund that APC is paid from (1)</t>
  </si>
  <si>
    <t>Fund that APC is paid from (2)</t>
  </si>
  <si>
    <t>Complete if there is more than one fund that the APC is paid from.</t>
  </si>
  <si>
    <t>Fund that APC is paid from (3)</t>
  </si>
  <si>
    <t>Complete if there are more than two funds that the APC is paid from.</t>
  </si>
  <si>
    <t>Funder of research (1)</t>
  </si>
  <si>
    <t>Funder of research (2)</t>
  </si>
  <si>
    <t>Funder of research (3)</t>
  </si>
  <si>
    <t>APC data</t>
  </si>
  <si>
    <t>Date of APC payment</t>
  </si>
  <si>
    <t>Currency of APC</t>
  </si>
  <si>
    <t>Discounts, memberships &amp; pre-payment agreements</t>
  </si>
  <si>
    <t>Amount of APC charged to COAF grant (include VAT if charged)</t>
  </si>
  <si>
    <t>License data</t>
  </si>
  <si>
    <t>Notes</t>
  </si>
  <si>
    <t>APC paid (£) including VAT if charged</t>
  </si>
  <si>
    <t>Licence</t>
  </si>
  <si>
    <t>RCUK</t>
  </si>
  <si>
    <t>COAF</t>
  </si>
  <si>
    <t>NERC</t>
  </si>
  <si>
    <t>British Heart Foundation</t>
  </si>
  <si>
    <t>EUR</t>
  </si>
  <si>
    <t>None</t>
  </si>
  <si>
    <t>Conference Paper/Proceeding/Abstract</t>
  </si>
  <si>
    <t>Institutional</t>
  </si>
  <si>
    <t>GBP</t>
  </si>
  <si>
    <t>Wellcome Trust</t>
  </si>
  <si>
    <t>Select from drop-down list. State the source of funding to pay the APC: RCUK, COAF, Institutional, or Other. Explain any complications in the 'Notes' field. If there is more than one funder of the APC, state these in the following two columns.</t>
  </si>
  <si>
    <t>CC BY</t>
  </si>
  <si>
    <t>CC BY-NC</t>
  </si>
  <si>
    <t>APC paid (actual currency) excluding VAT</t>
  </si>
  <si>
    <t>Additional publication costs (£)</t>
  </si>
  <si>
    <t>To the extent possible under law, Jisc and the higher education institution completing this template have waived all copyright and related or neighboring rights to this work.</t>
  </si>
  <si>
    <t>Grant ID (1)</t>
  </si>
  <si>
    <t>Grant ID (2)</t>
  </si>
  <si>
    <t>Grant ID (3)</t>
  </si>
  <si>
    <t>Amount of APC charged to RCUK OA fund (include VAT if charged)</t>
  </si>
  <si>
    <t xml:space="preserve"> </t>
  </si>
  <si>
    <t>rioxxterms:version_of_record</t>
  </si>
  <si>
    <t>dc:publisher</t>
  </si>
  <si>
    <t>dc:title</t>
  </si>
  <si>
    <t>rioxxterms:publication_date</t>
  </si>
  <si>
    <t>rioxxterms:project</t>
  </si>
  <si>
    <t>ali:license_ref</t>
  </si>
  <si>
    <t>dc:source</t>
  </si>
  <si>
    <t>The Digital Object Identifier.</t>
  </si>
  <si>
    <t>Select from drop-down list. Specify the licence the article has been published under.</t>
  </si>
  <si>
    <t>The total of any additional costs charged by the publisher e.g. page and colour charges. This does not include transaction fees such as bank charges. Use the 'Notes' field for details.</t>
  </si>
  <si>
    <t>The funder of the research. Complete if there is more than one funder.</t>
  </si>
  <si>
    <t>The funder of the research. Complete if there are more than two funders.</t>
  </si>
  <si>
    <t>Compliance based on actual publications data</t>
  </si>
  <si>
    <t>Number</t>
  </si>
  <si>
    <t>Total publications arising from research council funding</t>
  </si>
  <si>
    <t>Number of gold compliant publications</t>
  </si>
  <si>
    <t>Number of green compliant publications</t>
  </si>
  <si>
    <t>Overall compliance</t>
  </si>
  <si>
    <t>Compliance based on estimates of publication numbers</t>
  </si>
  <si>
    <t>Percent</t>
  </si>
  <si>
    <t>Proportion of compliance delivered through the gold route</t>
  </si>
  <si>
    <t>Proportion of compliance delivered through the green route</t>
  </si>
  <si>
    <t xml:space="preserve">Estimate of overall compliance </t>
  </si>
  <si>
    <t>OA block grant summary information</t>
  </si>
  <si>
    <t>OA grant brought forward</t>
  </si>
  <si>
    <t>OA grant received</t>
  </si>
  <si>
    <t>OA Grant available</t>
  </si>
  <si>
    <t>OA grant spent</t>
  </si>
  <si>
    <t>OA grant carried forward</t>
  </si>
  <si>
    <t>OA operations/APC processing</t>
  </si>
  <si>
    <t>Amount</t>
  </si>
  <si>
    <t>Staff costs</t>
  </si>
  <si>
    <t>Non-staff costs</t>
  </si>
  <si>
    <t>Total OA operations/APC processing</t>
  </si>
  <si>
    <t>Other - details-1</t>
  </si>
  <si>
    <t>Other - details-2</t>
  </si>
  <si>
    <t>Total of non-publisher spend</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</si>
  <si>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</si>
  <si>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</si>
  <si>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</si>
  <si>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</si>
  <si>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</si>
  <si>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Compliance summary - no data</t>
  </si>
  <si>
    <t>https://www.jisc-collections.ac.uk/Jisc-Monitor/APC-data-collection/Jisc-APC-template-FAQ/</t>
  </si>
  <si>
    <t>Equivalent RIOXX field</t>
  </si>
  <si>
    <t>Equivalent CASRAI field</t>
  </si>
  <si>
    <t>Free text field. This can include notes which clarify things for internal institutional purposes as well as notes to explain any context needed for external viewers.</t>
  </si>
  <si>
    <t>Definitions of metadata fields</t>
  </si>
  <si>
    <t>A</t>
  </si>
  <si>
    <t>B</t>
  </si>
  <si>
    <t>C</t>
  </si>
  <si>
    <t>D</t>
  </si>
  <si>
    <t>E</t>
  </si>
  <si>
    <t>http://dictionary.casrai.org/Internal_OA_Cost_Application/External_Notes</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</si>
  <si>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</si>
  <si>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</si>
  <si>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</si>
  <si>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</si>
  <si>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</si>
  <si>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</si>
  <si>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</si>
  <si>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http://dictionary.casrai.org/APC_Payment/Date</t>
  </si>
  <si>
    <t>http://dictionary.casrai.org/APC_Payment/Currency</t>
  </si>
  <si>
    <t>http://dictionary.casrai.org/APC_Payment/Amount_Paid</t>
  </si>
  <si>
    <t>http://dictionary.casrai.org/APC_Payment/Source_Fund(s)</t>
  </si>
  <si>
    <t>It is recommended that institutions archive the spreadsheets or CSVs that they release in an online research repository, such as figshare or their own institutional repository. Jisc Collections can do this on behalf of institutions if they wish. Please contact jisc.apc@jisc.ac.uk for further information.</t>
  </si>
  <si>
    <t>Other - details-7</t>
  </si>
  <si>
    <t>Other - details-6</t>
  </si>
  <si>
    <t>Other - details-5</t>
  </si>
  <si>
    <t>Other - details-4</t>
  </si>
  <si>
    <t>Other - details-3</t>
  </si>
  <si>
    <t xml:space="preserve">Other OA costs     </t>
  </si>
  <si>
    <t>Sum of 'Other - details' below</t>
  </si>
  <si>
    <t>Summary information on open access spend</t>
  </si>
  <si>
    <r>
      <rPr>
        <b/>
        <sz val="11"/>
        <rFont val="Calibri"/>
        <family val="2"/>
        <scheme val="minor"/>
      </rPr>
      <t xml:space="preserve">Actual </t>
    </r>
    <r>
      <rPr>
        <sz val="11"/>
        <rFont val="Calibri"/>
        <family val="2"/>
        <scheme val="minor"/>
      </rPr>
      <t>Year 1 spend (April 2013 - March 2014)</t>
    </r>
  </si>
  <si>
    <r>
      <rPr>
        <b/>
        <sz val="11"/>
        <rFont val="Calibri"/>
        <family val="2"/>
        <scheme val="minor"/>
      </rPr>
      <t>Actual</t>
    </r>
    <r>
      <rPr>
        <sz val="11"/>
        <rFont val="Calibri"/>
        <family val="2"/>
        <scheme val="minor"/>
      </rPr>
      <t xml:space="preserve"> Year 2 spend (April 2014 - March 2015)</t>
    </r>
  </si>
  <si>
    <r>
      <rPr>
        <b/>
        <sz val="11"/>
        <rFont val="Calibri"/>
        <family val="2"/>
        <scheme val="minor"/>
      </rPr>
      <t xml:space="preserve">Actual </t>
    </r>
    <r>
      <rPr>
        <sz val="11"/>
        <rFont val="Calibri"/>
        <family val="2"/>
        <scheme val="minor"/>
      </rPr>
      <t>Year 3 spend (April 2015 - March 2016)</t>
    </r>
  </si>
  <si>
    <t>The date of earliest online availability. Use most accurate date available, whether that is day (e.g. 2017-01-01), month (e.g. 2017-01), or year (e.g. 2017).</t>
  </si>
  <si>
    <t>Currency that the APC was originally paid in e.g. GBP, USD, EUR.</t>
  </si>
  <si>
    <t>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</si>
  <si>
    <t>Select from drop-down list. Specify whether there was a discount on the APC that was paid to a publisher, including instances where the institution has a pre-payment or membership agreement with the publisher.</t>
  </si>
  <si>
    <t>Mandatory only for publications funded by RCUK.</t>
  </si>
  <si>
    <t>Date of acceptance</t>
  </si>
  <si>
    <t>Date on which the resource has been accepted for publication with all substantive changes made. Use most accurate date available, whether that is day (e.g. 2017-01-01), month (e.g. 2017-01), or year (e.g. 2017).</t>
  </si>
  <si>
    <t>dcterms:dateAccepted</t>
  </si>
  <si>
    <t>http://dictionary.casrai.org/Journal_Article/Final_Acceptance_Date</t>
  </si>
  <si>
    <t>PubMed unique identifier.</t>
  </si>
  <si>
    <t xml:space="preserve">http://dictionary.casrai.org/Output_ID_Types/PMID </t>
  </si>
  <si>
    <t>rioxxterms:type</t>
  </si>
  <si>
    <t>Grant ID for second funder.</t>
  </si>
  <si>
    <t>Grant ID for third funder.</t>
  </si>
  <si>
    <t>The date that payment leaves the institution's account. Use most accurate date available, whether that is day (e.g. 2017-01-01), month (e.g. 2017-01), or year (e.g. 2017).</t>
  </si>
  <si>
    <t>The amount that was paid for the APC, in the currency it was paid in, excluding VAT. In the case where the amount is unknown or unclear, as with prepaid or offset APCs, leave blank and indicate the name of the deal under 'Discounts, memberships, &amp; pre-payment agreements.'</t>
  </si>
  <si>
    <t>Elsevier_Prepayment</t>
  </si>
  <si>
    <t>ACS_AuthorChoice Institutional membership discount</t>
  </si>
  <si>
    <t>ACS_AuthorChoice membership discount</t>
  </si>
  <si>
    <t xml:space="preserve">Author_Supporter/Membership Discount </t>
  </si>
  <si>
    <t>Institutional_Prepayment</t>
  </si>
  <si>
    <t>Institutional_IEEE_Discount</t>
  </si>
  <si>
    <t>JiscCollections_RSC</t>
  </si>
  <si>
    <t>Institutional_ membership discount</t>
  </si>
  <si>
    <t>De Gruyter offset</t>
  </si>
  <si>
    <t>Springer Compact</t>
  </si>
  <si>
    <t>Sage prepayment</t>
  </si>
  <si>
    <t>JiscCollections_RSC_Read&amp;Publish</t>
  </si>
  <si>
    <t xml:space="preserve">JiscCollections_IOPP </t>
  </si>
  <si>
    <t>JiscCollections_Taylor &amp; Francis</t>
  </si>
  <si>
    <t>Number of APCs</t>
  </si>
  <si>
    <t>Other</t>
  </si>
  <si>
    <t>Data paper</t>
  </si>
  <si>
    <t>Letter</t>
  </si>
  <si>
    <t>European Union</t>
  </si>
  <si>
    <t>Case report</t>
  </si>
  <si>
    <t>NIH</t>
  </si>
  <si>
    <t>Methods and protocols</t>
  </si>
  <si>
    <t>Working paper</t>
  </si>
  <si>
    <t>Parkinson's UK</t>
  </si>
  <si>
    <t>Consultancy Report</t>
  </si>
  <si>
    <t>Cancer Research UK</t>
  </si>
  <si>
    <t>Thesis</t>
  </si>
  <si>
    <t>Unspecified/unclear</t>
  </si>
  <si>
    <t>Technical Standard</t>
  </si>
  <si>
    <t>Author copyright</t>
  </si>
  <si>
    <t>Bloodwise</t>
  </si>
  <si>
    <t>Technical Report</t>
  </si>
  <si>
    <t>Publisher copyright</t>
  </si>
  <si>
    <t>Arthritis Research UK</t>
  </si>
  <si>
    <t>Policy briefing report</t>
  </si>
  <si>
    <t>CC BY-NC-ND</t>
  </si>
  <si>
    <t>STFC</t>
  </si>
  <si>
    <t>Monograph</t>
  </si>
  <si>
    <t>CC BY-NC-SA</t>
  </si>
  <si>
    <t>Manual/Guide</t>
  </si>
  <si>
    <t>CC BY-ND</t>
  </si>
  <si>
    <t>MRC</t>
  </si>
  <si>
    <t>Journal Article/Review</t>
  </si>
  <si>
    <t>ESRC</t>
  </si>
  <si>
    <t>CC BY-SA</t>
  </si>
  <si>
    <t>EPSRC</t>
  </si>
  <si>
    <t>Book edited</t>
  </si>
  <si>
    <t>BBSRC</t>
  </si>
  <si>
    <t>Book chapter</t>
  </si>
  <si>
    <t>CC0</t>
  </si>
  <si>
    <t>Book</t>
  </si>
  <si>
    <r>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t>
    </r>
    <r>
      <rPr>
        <b/>
        <sz val="10"/>
        <color theme="1"/>
        <rFont val="Arial"/>
        <family val="2"/>
      </rPr>
      <t xml:space="preserve">openaccess@rcuk.ac.uk </t>
    </r>
    <r>
      <rPr>
        <sz val="10"/>
        <color theme="1"/>
        <rFont val="Arial"/>
        <family val="2"/>
      </rPr>
      <t xml:space="preserve"> </t>
    </r>
  </si>
  <si>
    <t>E-ISSN</t>
  </si>
  <si>
    <t>Column name</t>
  </si>
  <si>
    <t>Description</t>
  </si>
  <si>
    <t>APC expenditure including VAT (£)</t>
  </si>
  <si>
    <t>Total amount of APC charged to RCUK OA fund including VAT (£)</t>
  </si>
  <si>
    <t>Total amount of APC charged to COAF grant including VAT (£)</t>
  </si>
  <si>
    <r>
      <t xml:space="preserve">This is </t>
    </r>
    <r>
      <rPr>
        <b/>
        <sz val="10"/>
        <rFont val="Arial"/>
        <family val="2"/>
      </rPr>
      <t xml:space="preserve">populated automatically </t>
    </r>
    <r>
      <rPr>
        <sz val="10"/>
        <rFont val="Arial"/>
        <family val="2"/>
      </rPr>
      <t>from the 'Discounts, memberships &amp; pre-payment agreements' column on "JISC APC template"</t>
    </r>
  </si>
  <si>
    <t>Membership price including VAT (£)</t>
  </si>
  <si>
    <t>Membership price  charged to COAF including VAT (£)</t>
  </si>
  <si>
    <t>Membership price charged to RCUK including VAT (£)</t>
  </si>
  <si>
    <t>Total cost to COAF including VAT (£)</t>
  </si>
  <si>
    <t>Total cost to RCUK including VAT (£)</t>
  </si>
  <si>
    <t>Total expenditure including VAT (£)</t>
  </si>
  <si>
    <t>AHRC</t>
  </si>
  <si>
    <t>NC3Rs</t>
  </si>
  <si>
    <r>
      <t xml:space="preserve">This is </t>
    </r>
    <r>
      <rPr>
        <b/>
        <sz val="10"/>
        <rFont val="Arial"/>
        <family val="2"/>
      </rPr>
      <t>calculated</t>
    </r>
    <r>
      <rPr>
        <sz val="10"/>
        <rFont val="Arial"/>
        <family val="2"/>
      </rPr>
      <t xml:space="preserve"> </t>
    </r>
    <r>
      <rPr>
        <b/>
        <sz val="10"/>
        <rFont val="Arial"/>
        <family val="2"/>
      </rPr>
      <t>automatically</t>
    </r>
    <r>
      <rPr>
        <sz val="10"/>
        <rFont val="Arial"/>
        <family val="2"/>
      </rPr>
      <t xml:space="preserve"> based on columns C &amp; G in this sheet</t>
    </r>
  </si>
  <si>
    <r>
      <t xml:space="preserve">This is </t>
    </r>
    <r>
      <rPr>
        <b/>
        <sz val="10"/>
        <rFont val="Arial"/>
        <family val="2"/>
      </rPr>
      <t>calculated automatically</t>
    </r>
    <r>
      <rPr>
        <sz val="10"/>
        <rFont val="Arial"/>
        <family val="2"/>
      </rPr>
      <t xml:space="preserve"> based on columns D &amp; H in this sheet</t>
    </r>
  </si>
  <si>
    <r>
      <t xml:space="preserve">The total APC expenditure spent under this deal is </t>
    </r>
    <r>
      <rPr>
        <b/>
        <sz val="10"/>
        <rFont val="Arial"/>
        <family val="2"/>
      </rPr>
      <t xml:space="preserve">calculated automatically </t>
    </r>
    <r>
      <rPr>
        <sz val="10"/>
        <rFont val="Arial"/>
        <family val="2"/>
      </rPr>
      <t>based on columns B &amp; F in this sheet</t>
    </r>
  </si>
  <si>
    <t>Amount of APC charged to COAF grant (including VAT if charged) in £</t>
  </si>
  <si>
    <t>Amount of APC charged to RCUK OA fund (including VAT if charged) in £</t>
  </si>
  <si>
    <r>
      <t xml:space="preserve">The number of APCs paid under this deal is </t>
    </r>
    <r>
      <rPr>
        <b/>
        <sz val="10"/>
        <rFont val="Arial"/>
        <family val="2"/>
      </rPr>
      <t>calculated automatically</t>
    </r>
    <r>
      <rPr>
        <sz val="10"/>
        <rFont val="Arial"/>
        <family val="2"/>
      </rPr>
      <t xml:space="preserve"> from the number of times the name of this deal occurs in the "Discounts, memberships &amp; prepayment agreeements" column of the "JISC APC template"</t>
    </r>
  </si>
  <si>
    <r>
      <t xml:space="preserve">The amount spent on these APCs is </t>
    </r>
    <r>
      <rPr>
        <b/>
        <sz val="10"/>
        <rFont val="Arial"/>
        <family val="2"/>
      </rPr>
      <t>calculated automatically</t>
    </r>
    <r>
      <rPr>
        <sz val="10"/>
        <rFont val="Arial"/>
        <family val="2"/>
      </rPr>
      <t xml:space="preserve"> from the sum of the "APC expenditure (£) including VAT if charged" of the "JISC APC template"</t>
    </r>
  </si>
  <si>
    <r>
      <t xml:space="preserve">The amount spent on these APCs is </t>
    </r>
    <r>
      <rPr>
        <b/>
        <sz val="10"/>
        <rFont val="Arial"/>
        <family val="2"/>
      </rPr>
      <t>calculated automatically</t>
    </r>
    <r>
      <rPr>
        <sz val="10"/>
        <rFont val="Arial"/>
        <family val="2"/>
      </rPr>
      <t xml:space="preserve"> from the the sum of the "Amount of APC charged to COAF grant (including VAT if charged) in £" column of the "JISC APC template"</t>
    </r>
  </si>
  <si>
    <r>
      <t xml:space="preserve">The amount spent on these APCs is </t>
    </r>
    <r>
      <rPr>
        <b/>
        <sz val="10"/>
        <rFont val="Arial"/>
        <family val="2"/>
      </rPr>
      <t>calculated automatically</t>
    </r>
    <r>
      <rPr>
        <sz val="10"/>
        <rFont val="Arial"/>
        <family val="2"/>
      </rPr>
      <t xml:space="preserve"> from the "Amount of APC charged to RCUK OA fund (including VAT if charged) in £" column of the "JISC APC template"</t>
    </r>
  </si>
  <si>
    <t>Green fields are required by RCUK only</t>
  </si>
  <si>
    <t>Yellow fields are required by COAF only</t>
  </si>
  <si>
    <r>
      <t>The</t>
    </r>
    <r>
      <rPr>
        <b/>
        <sz val="10"/>
        <rFont val="Arial"/>
        <family val="2"/>
      </rPr>
      <t xml:space="preserve"> institution enters</t>
    </r>
    <r>
      <rPr>
        <sz val="10"/>
        <rFont val="Arial"/>
        <family val="2"/>
      </rPr>
      <t xml:space="preserve"> the amount spent on the deal</t>
    </r>
  </si>
  <si>
    <r>
      <t xml:space="preserve">The </t>
    </r>
    <r>
      <rPr>
        <b/>
        <sz val="10"/>
        <rFont val="Arial"/>
        <family val="2"/>
      </rPr>
      <t>institution enters</t>
    </r>
    <r>
      <rPr>
        <sz val="10"/>
        <rFont val="Arial"/>
        <family val="2"/>
      </rPr>
      <t xml:space="preserve"> the amount of the membership price charged to COAF, if any</t>
    </r>
  </si>
  <si>
    <r>
      <t xml:space="preserve">The </t>
    </r>
    <r>
      <rPr>
        <b/>
        <sz val="10"/>
        <rFont val="Arial"/>
        <family val="2"/>
      </rPr>
      <t>institution enters</t>
    </r>
    <r>
      <rPr>
        <sz val="10"/>
        <rFont val="Arial"/>
        <family val="2"/>
      </rPr>
      <t xml:space="preserve"> the amount of the membership price charged to RCUK, if any</t>
    </r>
  </si>
  <si>
    <t>Grey fields are required by COAF and RCUK, and are required by Jisc unless otherwise stated</t>
  </si>
  <si>
    <t>Fields highlighted in grey are considered by COAF and RCUK to be required fields. It is recommended to complete as many fields as possible. These are also considered by Jisc to be required unless stated otherwise in the description. Any fields that aren't relevant leave blank.</t>
  </si>
  <si>
    <r>
      <t xml:space="preserve">Fields highlighted in yellow are considered by COAF to be required for their reporting purposes. COAF recognises the difficulty some institutions may have in providing this level of information and request that Research Organisations make their best endeavours to provide the information requested. If you need further advice or have specific issues on the use or reporting of COAF funds please contact Wellcome at: </t>
    </r>
    <r>
      <rPr>
        <b/>
        <sz val="10"/>
        <rFont val="Arial"/>
        <family val="2"/>
      </rPr>
      <t>openacc@wellcome.ac.uk</t>
    </r>
  </si>
  <si>
    <t>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t>
  </si>
  <si>
    <t>The funder of the research. This is optional but it may differ from the 'Fund that APC is paid from' field. Explain any complications in the 'Notes' field. This field is optional when reporting to Jisc.</t>
  </si>
  <si>
    <t>Grant ID for first funder.This field is optional when reporting to Jisc.</t>
  </si>
  <si>
    <t>Complete if no DOI or PubMed ID provided</t>
  </si>
  <si>
    <t>The name of the organisation making an article available. Complete if no DOI or PMID is provided.</t>
  </si>
  <si>
    <t>Title of the work that the item is contained within: if it is not a journal but a book or conference proceeding, use the title of that instead. The name of the organisation making an article available. Complete if no DOI or PMID is provided.</t>
  </si>
  <si>
    <t>The International Standard Serial Number. E-ISSN is preferred. Use ISBN if applicable. Complete if no PMID or DOI is provided.</t>
  </si>
  <si>
    <t>Select what kind of publication the item is published in from the drop-down list. Complete if no DOI or PMID is provided.</t>
  </si>
  <si>
    <r>
      <rPr>
        <b/>
        <sz val="11"/>
        <rFont val="Calibri"/>
        <family val="2"/>
        <scheme val="minor"/>
      </rPr>
      <t xml:space="preserve">Actual </t>
    </r>
    <r>
      <rPr>
        <sz val="11"/>
        <rFont val="Calibri"/>
        <family val="2"/>
        <scheme val="minor"/>
      </rPr>
      <t>Year 4 spend (April 2016 - March 2017)</t>
    </r>
  </si>
  <si>
    <t>Wellcome supplement</t>
  </si>
  <si>
    <t>Institution name:</t>
  </si>
  <si>
    <t>Contact name and email address:</t>
  </si>
  <si>
    <r>
      <rPr>
        <b/>
        <sz val="11"/>
        <rFont val="Calibri"/>
        <family val="2"/>
        <scheme val="minor"/>
      </rPr>
      <t xml:space="preserve">Actual </t>
    </r>
    <r>
      <rPr>
        <sz val="11"/>
        <rFont val="Calibri"/>
        <family val="2"/>
        <scheme val="minor"/>
      </rPr>
      <t>Year 5 spend (April 2017 - March 2018)</t>
    </r>
  </si>
  <si>
    <r>
      <rPr>
        <b/>
        <sz val="11"/>
        <rFont val="Calibri"/>
        <family val="2"/>
        <scheme val="minor"/>
      </rPr>
      <t xml:space="preserve">Actual </t>
    </r>
    <r>
      <rPr>
        <sz val="11"/>
        <rFont val="Calibri"/>
        <family val="2"/>
        <scheme val="minor"/>
      </rPr>
      <t>Year 6 spend (April 2018 - March 2019)</t>
    </r>
  </si>
  <si>
    <t xml:space="preserve">Total </t>
  </si>
  <si>
    <r>
      <t xml:space="preserve">Summary information on compliance with RCUK OA policy </t>
    </r>
    <r>
      <rPr>
        <b/>
        <sz val="14"/>
        <color theme="4"/>
        <rFont val="Calibri"/>
        <family val="2"/>
        <scheme val="minor"/>
      </rPr>
      <t>1 April 2018-31 March 2019</t>
    </r>
    <r>
      <rPr>
        <b/>
        <sz val="14"/>
        <rFont val="Calibri"/>
        <family val="2"/>
        <scheme val="minor"/>
      </rPr>
      <t xml:space="preserve"> (to be completed by all ROs)</t>
    </r>
  </si>
  <si>
    <r>
      <t>OA block grant summary of non-publisher spend (</t>
    </r>
    <r>
      <rPr>
        <b/>
        <sz val="11"/>
        <color theme="4"/>
        <rFont val="Calibri"/>
        <family val="2"/>
        <scheme val="minor"/>
      </rPr>
      <t>1 April 2018 to 31 March 2019</t>
    </r>
    <r>
      <rPr>
        <b/>
        <sz val="11"/>
        <rFont val="Calibri"/>
        <family val="2"/>
        <scheme val="minor"/>
      </rPr>
      <t>)</t>
    </r>
  </si>
  <si>
    <r>
      <rPr>
        <b/>
        <sz val="11"/>
        <color rgb="FFFF0000"/>
        <rFont val="Calibri"/>
        <family val="2"/>
        <scheme val="minor"/>
      </rPr>
      <t>Estimated</t>
    </r>
    <r>
      <rPr>
        <b/>
        <sz val="11"/>
        <rFont val="Calibri"/>
        <family val="2"/>
        <scheme val="minor"/>
      </rPr>
      <t xml:space="preserve"> </t>
    </r>
    <r>
      <rPr>
        <sz val="11"/>
        <rFont val="Calibri"/>
        <family val="2"/>
        <scheme val="minor"/>
      </rPr>
      <t>Year 7 spend (April 2019 - March 2020)</t>
    </r>
  </si>
  <si>
    <r>
      <rPr>
        <b/>
        <sz val="11"/>
        <rFont val="Calibri"/>
        <family val="2"/>
        <scheme val="minor"/>
      </rPr>
      <t xml:space="preserve">Actual </t>
    </r>
    <r>
      <rPr>
        <sz val="11"/>
        <rFont val="Calibri"/>
        <family val="2"/>
        <scheme val="minor"/>
      </rPr>
      <t>Year 7 block grant allocation (April 2019 - March 2020)</t>
    </r>
  </si>
  <si>
    <t>Provide short statement on how implementation of UKRI OA policy is progressing.</t>
  </si>
  <si>
    <t>2018-03-09</t>
  </si>
  <si>
    <t/>
  </si>
  <si>
    <t>10.3389/fpls.2018.00847</t>
  </si>
  <si>
    <t>Frontiers</t>
  </si>
  <si>
    <t>Frontiers in Plant Science</t>
  </si>
  <si>
    <t>1664-462X</t>
  </si>
  <si>
    <t>Ionizing Radiation, Higher Plants, and Radioprotection: From Acute High Doses to Chronic Low Doses</t>
  </si>
  <si>
    <t>2018-06-26</t>
  </si>
  <si>
    <t>NE/L000342/1</t>
  </si>
  <si>
    <t>2018-06-04</t>
  </si>
  <si>
    <t>2950.00</t>
  </si>
  <si>
    <t>USD</t>
  </si>
  <si>
    <t>0.00</t>
  </si>
  <si>
    <t>65.47 credit card fee</t>
  </si>
  <si>
    <t>2018-02-14</t>
  </si>
  <si>
    <t>10.1016/j.compind.2018.02.016</t>
  </si>
  <si>
    <t>Elsevier</t>
  </si>
  <si>
    <t>Computers in Industry</t>
  </si>
  <si>
    <t>0166-3615</t>
  </si>
  <si>
    <t>Towards on-farm pig face recognition using convolutional neural networks</t>
  </si>
  <si>
    <t>2018-06-01</t>
  </si>
  <si>
    <t>NE/P007945/1</t>
  </si>
  <si>
    <t>2018-06-20</t>
  </si>
  <si>
    <t>2805.85</t>
  </si>
  <si>
    <t>85.40 credit card fee</t>
  </si>
  <si>
    <t>2018-01-10</t>
  </si>
  <si>
    <t>10.1016/j.compind.2018.02.011</t>
  </si>
  <si>
    <t>Automated monitoring of dairy cow body condition, mobility and weight using a single 3D video capture device</t>
  </si>
  <si>
    <t>BB/L017407/1</t>
  </si>
  <si>
    <t>2018-04-24</t>
  </si>
  <si>
    <t>2739.54</t>
  </si>
  <si>
    <t>84.92 credit card charge included</t>
  </si>
  <si>
    <t>2018-05-11</t>
  </si>
  <si>
    <t>10.1016/j.jth.2018.05.014</t>
  </si>
  <si>
    <t>Journal of Transport &amp; Health</t>
  </si>
  <si>
    <t>2214-1405</t>
  </si>
  <si>
    <t>Predicting walking and cycling behaviour change using an extended Theory of Planned Behaviour</t>
  </si>
  <si>
    <t>EP/G00059X/1</t>
  </si>
  <si>
    <t>2018-05-14</t>
  </si>
  <si>
    <t>1723.26</t>
  </si>
  <si>
    <t>Includes £53.80 credit card fee</t>
  </si>
  <si>
    <t>2018-05-01</t>
  </si>
  <si>
    <t>10.1680/jinam.18.00006</t>
  </si>
  <si>
    <t>Thomas Telford / ICE Publishing</t>
  </si>
  <si>
    <t>Infrastructure Asset Management</t>
  </si>
  <si>
    <t>2053-0242</t>
  </si>
  <si>
    <t>Harnessing Energy: An Alternative Way to View the Management of Highway Assets</t>
  </si>
  <si>
    <t>2018-05-10</t>
  </si>
  <si>
    <t>ES/N011333/1</t>
  </si>
  <si>
    <t>2018-05-21</t>
  </si>
  <si>
    <t>1400.00</t>
  </si>
  <si>
    <t>1680.00</t>
  </si>
  <si>
    <t>10.3389/frobt.2018.00075</t>
  </si>
  <si>
    <t>Frontiers in Robotics and AI</t>
  </si>
  <si>
    <t>2296-9144</t>
  </si>
  <si>
    <t>Experiments in Artificial Theory of Mind: From Safety to Story-Telling</t>
  </si>
  <si>
    <t>EP/L024861/1</t>
  </si>
  <si>
    <t>2018-06-07</t>
  </si>
  <si>
    <t>1035.00</t>
  </si>
  <si>
    <t>includes 22.84 credit card fee</t>
  </si>
  <si>
    <t>2018-06-16</t>
  </si>
  <si>
    <t>Taylor &amp; Francis</t>
  </si>
  <si>
    <t>Journal of Environmental Planning and Management</t>
  </si>
  <si>
    <t>0964-0568</t>
  </si>
  <si>
    <t>Going to waste? The potential impacts on nature conservation and cultural heritage from resource recovery on former mineral extraction sites in England and Wales</t>
  </si>
  <si>
    <t>NE/L013916/1</t>
  </si>
  <si>
    <t>2018-07-09</t>
  </si>
  <si>
    <t>447.00</t>
  </si>
  <si>
    <t>29997404</t>
  </si>
  <si>
    <t>10.1016/j.compind.2018.02.006</t>
  </si>
  <si>
    <t>Photometric stereo for three-dimensional leaf venation extraction</t>
  </si>
  <si>
    <t>2018-07-04</t>
  </si>
  <si>
    <t>2787.45</t>
  </si>
  <si>
    <t>85.91 credit card fee</t>
  </si>
  <si>
    <t>10.1111/1467-9566.12803</t>
  </si>
  <si>
    <t>Wiley-Blackwell</t>
  </si>
  <si>
    <t>Sociology of Health &amp; Illness</t>
  </si>
  <si>
    <t>0141-9889</t>
  </si>
  <si>
    <t>Gender dynamics in the donation field: human tissue donation for research, therapy and feeding</t>
  </si>
  <si>
    <t>2018-08-13</t>
  </si>
  <si>
    <t>RES-062-23-2751</t>
  </si>
  <si>
    <t>2018-07-19</t>
  </si>
  <si>
    <t>2133.00</t>
  </si>
  <si>
    <t>2018-08-22</t>
  </si>
  <si>
    <t>10.1111/mmi.14111</t>
  </si>
  <si>
    <t>Wiley</t>
  </si>
  <si>
    <t>Molecular Microbiology</t>
  </si>
  <si>
    <t>0950-382X</t>
  </si>
  <si>
    <t>Supercoiling of an excised genomic island represses effector gene expression to prevent activation of host resistance</t>
  </si>
  <si>
    <t>2018-08-28</t>
  </si>
  <si>
    <t>BB/J014796/1</t>
  </si>
  <si>
    <t>2018-09-18</t>
  </si>
  <si>
    <t>2321.00</t>
  </si>
  <si>
    <t>2018-08-30</t>
  </si>
  <si>
    <t>10.3390/en11092377</t>
  </si>
  <si>
    <t>MDPI</t>
  </si>
  <si>
    <t>Energies</t>
  </si>
  <si>
    <t>1996-1073</t>
  </si>
  <si>
    <t>Novel Analytical Microbial Fuel Cell Design for Rapid in Situ Optimisation of Dilution Rate and Substrate Supply Rate, by Flow, Volume Control and Anode Placement</t>
  </si>
  <si>
    <t>2018-09-09</t>
  </si>
  <si>
    <t>EP/N005740/1</t>
  </si>
  <si>
    <t>2018-09-11</t>
  </si>
  <si>
    <t>1273.65</t>
  </si>
  <si>
    <t>10.1038/s41598-018-32540-w</t>
  </si>
  <si>
    <t>Nature Publishing Group</t>
  </si>
  <si>
    <t>Scientific Reports</t>
  </si>
  <si>
    <t>2045-2322</t>
  </si>
  <si>
    <t>Liquid Marble Actuator for Microfluidic Logic Systems</t>
  </si>
  <si>
    <t>2018-09-20</t>
  </si>
  <si>
    <t>EP/ P016677/1</t>
  </si>
  <si>
    <t>1165.00</t>
  </si>
  <si>
    <t>2018-08-21</t>
  </si>
  <si>
    <t>10.1098/rsta.2018.0085</t>
  </si>
  <si>
    <t>Royal Society</t>
  </si>
  <si>
    <t>Philosophical Transactions of the Royal Society A: Mathematical,
				Physical and Engineering Sciences</t>
  </si>
  <si>
    <t>1364-503X</t>
  </si>
  <si>
    <t>Ethical governance is essential to building trust in robotics and artificial intelligence systems</t>
  </si>
  <si>
    <t>2018-10-15</t>
  </si>
  <si>
    <t>2018-09-14</t>
  </si>
  <si>
    <t>2040.00</t>
  </si>
  <si>
    <t>10.1080/02697459.2018.1531580</t>
  </si>
  <si>
    <t>Planning Practice &amp; Research</t>
  </si>
  <si>
    <t>0269-7459</t>
  </si>
  <si>
    <t>Setting the Standard for Green Infrastructure: The Need for, and Features of, a Benchmark in England</t>
  </si>
  <si>
    <t>NE/N016871/1</t>
  </si>
  <si>
    <t>2018-10-11</t>
  </si>
  <si>
    <t>473.75</t>
  </si>
  <si>
    <t>2018-09-13</t>
  </si>
  <si>
    <t>10.1080/14649365.2018.1534263</t>
  </si>
  <si>
    <t>Social &amp; Cultural Geography</t>
  </si>
  <si>
    <t>1464-9365</t>
  </si>
  <si>
    <t>Blue space as caring space – water and the cultivation of care in social and environmental practice</t>
  </si>
  <si>
    <t>2018-10-16</t>
  </si>
  <si>
    <t>AH/L008165/1</t>
  </si>
  <si>
    <t>2018-10-24</t>
  </si>
  <si>
    <t>2018-09-21</t>
  </si>
  <si>
    <t>10.1016/j.engstruct.2018.09.064</t>
  </si>
  <si>
    <t>Engineering Structures</t>
  </si>
  <si>
    <t>0141-0296</t>
  </si>
  <si>
    <t>Strength and deflection behaviour of cold-formed steel back-to-back channels</t>
  </si>
  <si>
    <t>2018-10-10</t>
  </si>
  <si>
    <t>EP/L019116/1</t>
  </si>
  <si>
    <t>2018-10-19</t>
  </si>
  <si>
    <t>2386.05</t>
  </si>
  <si>
    <t>Forex fee 74.62</t>
  </si>
  <si>
    <t>2018-07-18</t>
  </si>
  <si>
    <t>10.1088/2515-7639/aaed4c</t>
  </si>
  <si>
    <t>IOP Publishing</t>
  </si>
  <si>
    <t>Journal of Physics: Materials</t>
  </si>
  <si>
    <t>Belousov-Zhabotinsky reaction in liquid marbles</t>
  </si>
  <si>
    <t>2019-01-16</t>
  </si>
  <si>
    <t>2018-11-09</t>
  </si>
  <si>
    <t>1600.00</t>
  </si>
  <si>
    <t>2019-01-21</t>
  </si>
  <si>
    <t>10.1016/j.jobe.2019.01.022</t>
  </si>
  <si>
    <t>Journal of Building Engineering</t>
  </si>
  <si>
    <t>2352-7102</t>
  </si>
  <si>
    <t>Design optimisation using convex programming: Towards waste-efficient building designs</t>
  </si>
  <si>
    <t>2019-01-22</t>
  </si>
  <si>
    <t>EP/N509012/1</t>
  </si>
  <si>
    <t>2019-02-08</t>
  </si>
  <si>
    <t>2160.00</t>
  </si>
  <si>
    <t>Includes forex fee of 67.05</t>
  </si>
  <si>
    <t>2019-02-04</t>
  </si>
  <si>
    <t>10.3389/fsoc.2019.00010</t>
  </si>
  <si>
    <t>Frontiers in Sociology</t>
  </si>
  <si>
    <t>2297-7775</t>
  </si>
  <si>
    <t>Open to All: Dementia, Creativity, and Open Ecosystem Innovation</t>
  </si>
  <si>
    <t>2019-03-15</t>
  </si>
  <si>
    <t>AH/P013163/1</t>
  </si>
  <si>
    <t>2019-02-05</t>
  </si>
  <si>
    <t>950.00</t>
  </si>
  <si>
    <t>INCLUDES FOREX FEE OF 21.69</t>
  </si>
  <si>
    <t>10.1007/s00894-019-3964-0</t>
  </si>
  <si>
    <t>Springer</t>
  </si>
  <si>
    <t>Journal of Molecular Modeling</t>
  </si>
  <si>
    <t>1610-2940</t>
  </si>
  <si>
    <t>Physical properties of model biological lipid bilayers: insights from all-atom molecular dynamics simulations</t>
  </si>
  <si>
    <t>2019-02-26</t>
  </si>
  <si>
    <t>EP/L000253/1</t>
  </si>
  <si>
    <t>2019-03-05</t>
  </si>
  <si>
    <t>10.1016/j.cstp.2019.02.009</t>
  </si>
  <si>
    <t>Case Studies on Transport Policy</t>
  </si>
  <si>
    <t>2213-624X</t>
  </si>
  <si>
    <t>An assessment of Voluntary Travel Behaviour Change delivery in England as an alternative to highway construction</t>
  </si>
  <si>
    <t>2019-02-19</t>
  </si>
  <si>
    <t>EP/J00460X/1</t>
  </si>
  <si>
    <t>2019-03-14</t>
  </si>
  <si>
    <t>1550.00</t>
  </si>
  <si>
    <t>Includes forex fee of 46.99</t>
  </si>
  <si>
    <t>10.1016/j.trf.2019.02.018</t>
  </si>
  <si>
    <t>Transportation Research Part F: Traffic Psychology and Behaviour</t>
  </si>
  <si>
    <t>1369-8478</t>
  </si>
  <si>
    <t>Practice ecology of sustainable travel: The importance of institutional policy-making processes beyond the traveller</t>
  </si>
  <si>
    <t>2019-03-19</t>
  </si>
  <si>
    <t>2019-03-12</t>
  </si>
  <si>
    <t>Includes forex fee 47.50</t>
  </si>
  <si>
    <t>10.1007/s11116-019-09983-9</t>
  </si>
  <si>
    <t>Transportation</t>
  </si>
  <si>
    <t>0049-4488</t>
  </si>
  <si>
    <t>How commuting affects subjective wellbeing</t>
  </si>
  <si>
    <t>2019-03-11</t>
  </si>
  <si>
    <t>ES/N012429/1</t>
  </si>
  <si>
    <t>2019-02-24</t>
  </si>
  <si>
    <t>10.1016/j.landusepol.2019.02.043</t>
  </si>
  <si>
    <t>Land Use Policy</t>
  </si>
  <si>
    <t>0264-8377</t>
  </si>
  <si>
    <t>Urban planning as an enabler of urban health: Challenges and good practice in England following the 2012 planning and public health reforms</t>
  </si>
  <si>
    <t>ES/M001733/1</t>
  </si>
  <si>
    <t>Includes forex fee 51.48</t>
  </si>
  <si>
    <t>10.1016/j.jclepro.2019.03.172</t>
  </si>
  <si>
    <t>Journal of Cleaner Production</t>
  </si>
  <si>
    <t>0959-6526</t>
  </si>
  <si>
    <t>Disassembly and deconstruction analytics system (D-DAS) for construction in a circular economy</t>
  </si>
  <si>
    <t>2019-04-02</t>
  </si>
  <si>
    <t>3450.00</t>
  </si>
  <si>
    <t>Estimated cost as final exchange rate and credit card fee to be confirmed on April credit card statement</t>
  </si>
  <si>
    <t>2019-03-25</t>
  </si>
  <si>
    <t>10.1039/C9SM00328B</t>
  </si>
  <si>
    <t>Royal Society of Chemistry</t>
  </si>
  <si>
    <t>Soft Matter</t>
  </si>
  <si>
    <t>1744-683X</t>
  </si>
  <si>
    <t>Mapping outcomes of liquid marble collisions</t>
  </si>
  <si>
    <t>2019-04-04</t>
  </si>
  <si>
    <t>EP/P016677/1</t>
  </si>
  <si>
    <t>2019-03-28</t>
  </si>
  <si>
    <t>1360.00</t>
  </si>
  <si>
    <t>Royal Society Open Science</t>
  </si>
  <si>
    <t>2054-5703</t>
  </si>
  <si>
    <t>Thermal switch of oscillation frequency in Belousov-Zhabotinsky liquid marbles</t>
  </si>
  <si>
    <t>750.00</t>
  </si>
  <si>
    <t>University of the West of England</t>
  </si>
  <si>
    <t>10.1080/09640568.2018.1490701</t>
  </si>
  <si>
    <t>2018-02-22</t>
  </si>
  <si>
    <t>2018-07-02</t>
  </si>
  <si>
    <t>2019-02-07</t>
  </si>
  <si>
    <t>2018-06-14</t>
  </si>
  <si>
    <t>10.1109/TCDS.2018.2817283</t>
  </si>
  <si>
    <t>IEEE</t>
  </si>
  <si>
    <t>IEEE Transactions on Cognitive and Developmental Systems</t>
  </si>
  <si>
    <t>2379-8920</t>
  </si>
  <si>
    <t>Personalized Robot Assistant for Support in Dressing</t>
  </si>
  <si>
    <t>2018-03-22</t>
  </si>
  <si>
    <t>EP/N021703/1</t>
  </si>
  <si>
    <t>2018-06-12</t>
  </si>
  <si>
    <t>Prepayment account funded by 2013 grant</t>
  </si>
  <si>
    <t xml:space="preserve">Above figures are based on data from JISC Monitor for items paid for from UWE block grant plus search on Scopus for articles published by UWE authors with RCUK grants. This includes open access publications paid for by co-authors at other HEIs as well as articles made open access via the green route. This is therefore unlikely to be an accurate representation of overall compliance as we recognise that some publications via the green route, or paid for by other institutions, will not be available via Scopus. This is indicated by the fact that not all of the gold open access items recorded on JISC monitor are discoverable using Scopus. A total of 45 RCUK funded papers were identified. </t>
  </si>
  <si>
    <t xml:space="preserve">E   Comments       </t>
  </si>
  <si>
    <t>*** Estimated spend is based on previous spend, advance notification from grant holders  and available budget. Allocation of funds will need to be rationed if request level is maintained. We anticipate asking more authors publishing in a hybrid journal to choose the green OA route. This policy was applied briefly at the end of the 2018/19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</si>
</sst>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quot;£&quot;* #,##0_-;_-&quot;£&quot;* &quot;-&quot;_-;_-@_-"/>
    <numFmt numFmtId="164" formatCode="#,##0_ ;\-#,##0\ "/>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Arial"/>
      <family val="2"/>
    </font>
    <font>
      <sz val="10"/>
      <color theme="0" tint="-0.499984740745262"/>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1"/>
      <name val="Calibri"/>
      <family val="2"/>
      <scheme val="minor"/>
    </font>
    <font>
      <sz val="10"/>
      <name val="Arial"/>
      <family val="2"/>
    </font>
    <font>
      <b/>
      <sz val="11"/>
      <name val="Calibri"/>
      <family val="2"/>
      <scheme val="minor"/>
    </font>
    <font>
      <b/>
      <sz val="14"/>
      <name val="Calibri"/>
      <family val="2"/>
      <scheme val="minor"/>
    </font>
    <font>
      <b/>
      <sz val="12"/>
      <name val="Calibri"/>
      <family val="2"/>
      <scheme val="minor"/>
    </font>
    <font>
      <i/>
      <sz val="10"/>
      <name val="Calibri"/>
      <family val="2"/>
      <scheme val="minor"/>
    </font>
    <font>
      <sz val="10"/>
      <name val="Arial"/>
      <family val="2"/>
    </font>
    <font>
      <b/>
      <sz val="14"/>
      <color theme="4"/>
      <name val="Calibri"/>
      <family val="2"/>
      <scheme val="minor"/>
    </font>
    <font>
      <b/>
      <sz val="11"/>
      <color theme="4"/>
      <name val="Calibri"/>
      <family val="2"/>
      <scheme val="minor"/>
    </font>
    <font>
      <b/>
      <sz val="10"/>
      <color rgb="FF444444"/>
      <name val="Arial"/>
      <family val="2"/>
    </font>
    <font>
      <sz val="9"/>
      <color indexed="81"/>
      <name val="Tahoma"/>
      <family val="2"/>
    </font>
    <font>
      <b/>
      <sz val="9"/>
      <color indexed="81"/>
      <name val="Tahoma"/>
      <family val="2"/>
    </font>
    <font>
      <sz val="7"/>
      <color theme="1"/>
      <name val="Arial"/>
      <family val="2"/>
    </font>
    <font>
      <sz val="7"/>
      <name val="Arial"/>
      <family val="2"/>
    </font>
    <font>
      <b/>
      <sz val="11"/>
      <color rgb="FFFF0000"/>
      <name val="Calibri"/>
      <family val="2"/>
      <scheme val="minor"/>
    </font>
  </fonts>
  <fills count="13">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D9D9D9"/>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
      <patternFill patternType="solid">
        <fgColor theme="1"/>
        <bgColor indexed="64"/>
      </patternFill>
    </fill>
  </fills>
  <borders count="26">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8">
    <xf numFmtId="0" fontId="0" fillId="0" borderId="0"/>
    <xf numFmtId="0" fontId="8" fillId="2" borderId="1"/>
    <xf numFmtId="0" fontId="7" fillId="2" borderId="1"/>
    <xf numFmtId="0" fontId="15" fillId="0" borderId="0" applyNumberFormat="0" applyFill="0" applyBorder="0" applyAlignment="0" applyProtection="0"/>
    <xf numFmtId="0" fontId="6" fillId="2" borderId="1"/>
    <xf numFmtId="0" fontId="9" fillId="2" borderId="1"/>
    <xf numFmtId="0" fontId="5" fillId="2" borderId="1"/>
    <xf numFmtId="0" fontId="4" fillId="2" borderId="1"/>
    <xf numFmtId="0" fontId="3" fillId="2" borderId="1"/>
    <xf numFmtId="0" fontId="2" fillId="2" borderId="1"/>
    <xf numFmtId="0" fontId="2" fillId="2" borderId="1"/>
    <xf numFmtId="0" fontId="15" fillId="2" borderId="1" applyNumberFormat="0" applyFill="0" applyBorder="0" applyAlignment="0" applyProtection="0"/>
    <xf numFmtId="0" fontId="2" fillId="2" borderId="1"/>
    <xf numFmtId="0" fontId="2" fillId="2" borderId="1"/>
    <xf numFmtId="0" fontId="2" fillId="2" borderId="1"/>
    <xf numFmtId="0" fontId="2" fillId="2" borderId="1"/>
    <xf numFmtId="0" fontId="25" fillId="2" borderId="1"/>
    <xf numFmtId="0" fontId="1" fillId="2" borderId="1"/>
  </cellStyleXfs>
  <cellXfs count="243">
    <xf numFmtId="0" fontId="0" fillId="0" borderId="0" xfId="0"/>
    <xf numFmtId="0" fontId="16" fillId="2" borderId="1" xfId="1" applyFont="1"/>
    <xf numFmtId="0" fontId="16" fillId="2" borderId="1" xfId="1" applyFont="1" applyAlignment="1">
      <alignment wrapText="1"/>
    </xf>
    <xf numFmtId="0" fontId="0" fillId="0" borderId="1" xfId="0" applyBorder="1"/>
    <xf numFmtId="0" fontId="15" fillId="0" borderId="4" xfId="3" applyBorder="1" applyAlignment="1"/>
    <xf numFmtId="0" fontId="12" fillId="0" borderId="9" xfId="0" applyFont="1" applyBorder="1" applyAlignment="1"/>
    <xf numFmtId="0" fontId="15" fillId="0" borderId="1" xfId="3" applyBorder="1" applyAlignment="1"/>
    <xf numFmtId="0" fontId="0" fillId="0" borderId="10" xfId="0" applyBorder="1"/>
    <xf numFmtId="0" fontId="19" fillId="2" borderId="1" xfId="8" applyFont="1" applyProtection="1">
      <protection locked="0"/>
    </xf>
    <xf numFmtId="0" fontId="19" fillId="6" borderId="9" xfId="8" applyFont="1" applyFill="1" applyBorder="1" applyAlignment="1" applyProtection="1">
      <alignment horizontal="right"/>
    </xf>
    <xf numFmtId="1" fontId="19" fillId="7" borderId="10" xfId="8" applyNumberFormat="1" applyFont="1" applyFill="1" applyBorder="1" applyProtection="1">
      <protection locked="0"/>
    </xf>
    <xf numFmtId="9" fontId="19" fillId="6" borderId="12" xfId="8" applyNumberFormat="1" applyFont="1" applyFill="1" applyBorder="1" applyProtection="1"/>
    <xf numFmtId="9" fontId="19" fillId="7" borderId="10" xfId="8" applyNumberFormat="1" applyFont="1" applyFill="1" applyBorder="1" applyProtection="1">
      <protection locked="0"/>
    </xf>
    <xf numFmtId="0" fontId="21" fillId="2" borderId="1" xfId="8" applyFont="1" applyAlignment="1" applyProtection="1">
      <alignment horizontal="center" vertical="center" wrapText="1"/>
      <protection locked="0"/>
    </xf>
    <xf numFmtId="0" fontId="21" fillId="2" borderId="1" xfId="8" applyFont="1" applyAlignment="1" applyProtection="1">
      <alignment horizontal="right"/>
      <protection locked="0"/>
    </xf>
    <xf numFmtId="0" fontId="19" fillId="2" borderId="1" xfId="8" applyFont="1" applyAlignment="1" applyProtection="1">
      <alignment horizontal="right"/>
      <protection locked="0"/>
    </xf>
    <xf numFmtId="0" fontId="19" fillId="2" borderId="1" xfId="8" applyFont="1" applyAlignment="1" applyProtection="1">
      <alignment horizontal="center"/>
      <protection locked="0"/>
    </xf>
    <xf numFmtId="42" fontId="19" fillId="2" borderId="1" xfId="8" applyNumberFormat="1" applyFont="1" applyProtection="1">
      <protection locked="0"/>
    </xf>
    <xf numFmtId="0" fontId="21" fillId="6" borderId="3" xfId="8" applyFont="1" applyFill="1" applyBorder="1" applyAlignment="1" applyProtection="1">
      <alignment vertical="top"/>
    </xf>
    <xf numFmtId="0" fontId="21" fillId="6" borderId="13" xfId="8" applyFont="1" applyFill="1" applyBorder="1" applyAlignment="1" applyProtection="1">
      <alignment horizontal="center" vertical="top" wrapText="1"/>
    </xf>
    <xf numFmtId="0" fontId="21" fillId="6" borderId="4" xfId="8" applyFont="1" applyFill="1" applyBorder="1" applyAlignment="1" applyProtection="1">
      <alignment horizontal="center" vertical="top" wrapText="1"/>
    </xf>
    <xf numFmtId="42" fontId="19" fillId="6" borderId="1" xfId="8" applyNumberFormat="1" applyFont="1" applyFill="1" applyBorder="1" applyProtection="1"/>
    <xf numFmtId="42" fontId="19" fillId="6" borderId="10" xfId="8" applyNumberFormat="1" applyFont="1" applyFill="1" applyBorder="1" applyProtection="1"/>
    <xf numFmtId="42" fontId="19" fillId="7" borderId="2" xfId="8" applyNumberFormat="1" applyFont="1" applyFill="1" applyBorder="1" applyProtection="1">
      <protection locked="0"/>
    </xf>
    <xf numFmtId="42" fontId="19" fillId="6" borderId="12" xfId="8" applyNumberFormat="1" applyFont="1" applyFill="1" applyBorder="1" applyProtection="1"/>
    <xf numFmtId="42" fontId="19" fillId="3" borderId="2" xfId="8" applyNumberFormat="1" applyFont="1" applyFill="1" applyBorder="1" applyProtection="1"/>
    <xf numFmtId="42" fontId="19" fillId="7" borderId="10" xfId="8" applyNumberFormat="1" applyFont="1" applyFill="1" applyBorder="1" applyProtection="1">
      <protection locked="0"/>
    </xf>
    <xf numFmtId="0" fontId="19" fillId="7" borderId="1" xfId="8" applyFont="1" applyFill="1" applyBorder="1" applyAlignment="1" applyProtection="1">
      <alignment horizontal="right"/>
      <protection locked="0"/>
    </xf>
    <xf numFmtId="0" fontId="19" fillId="2" borderId="1" xfId="8" applyFont="1" applyAlignment="1" applyProtection="1">
      <alignment horizontal="center" vertical="center" wrapText="1"/>
      <protection locked="0"/>
    </xf>
    <xf numFmtId="0" fontId="19" fillId="2" borderId="1" xfId="8" applyNumberFormat="1" applyFont="1" applyAlignment="1" applyProtection="1">
      <alignment horizontal="center"/>
      <protection locked="0"/>
    </xf>
    <xf numFmtId="0" fontId="19" fillId="2" borderId="1" xfId="8" applyFont="1" applyAlignment="1" applyProtection="1">
      <alignment wrapText="1"/>
      <protection locked="0"/>
    </xf>
    <xf numFmtId="0" fontId="19" fillId="7" borderId="2" xfId="8" applyFont="1" applyFill="1" applyBorder="1" applyAlignment="1" applyProtection="1">
      <alignment horizontal="right"/>
      <protection locked="0"/>
    </xf>
    <xf numFmtId="42" fontId="19" fillId="7" borderId="12" xfId="8" applyNumberFormat="1" applyFont="1" applyFill="1" applyBorder="1" applyProtection="1">
      <protection locked="0"/>
    </xf>
    <xf numFmtId="0" fontId="9" fillId="2" borderId="1" xfId="5"/>
    <xf numFmtId="0" fontId="16" fillId="2" borderId="1" xfId="9" applyFont="1" applyAlignment="1">
      <alignment wrapText="1"/>
    </xf>
    <xf numFmtId="0" fontId="16" fillId="4" borderId="5" xfId="9" applyFont="1" applyFill="1" applyBorder="1"/>
    <xf numFmtId="0" fontId="11" fillId="2" borderId="5" xfId="9" applyFont="1" applyBorder="1" applyAlignment="1">
      <alignment vertical="top"/>
    </xf>
    <xf numFmtId="0" fontId="11" fillId="4" borderId="8" xfId="9" applyFont="1" applyFill="1" applyBorder="1"/>
    <xf numFmtId="0" fontId="14" fillId="4" borderId="1" xfId="9" applyFont="1" applyFill="1" applyBorder="1"/>
    <xf numFmtId="0" fontId="9" fillId="2" borderId="1" xfId="9" applyFont="1" applyBorder="1" applyAlignment="1">
      <alignment horizontal="left" vertical="center" wrapText="1"/>
    </xf>
    <xf numFmtId="0" fontId="16" fillId="2" borderId="1" xfId="9" applyFont="1" applyBorder="1"/>
    <xf numFmtId="0" fontId="9" fillId="2" borderId="1" xfId="5" applyFont="1"/>
    <xf numFmtId="0" fontId="16" fillId="2" borderId="1" xfId="5" applyFont="1"/>
    <xf numFmtId="0" fontId="9" fillId="2" borderId="1" xfId="5" applyBorder="1"/>
    <xf numFmtId="0" fontId="9" fillId="2" borderId="1" xfId="5" applyFont="1" applyBorder="1" applyAlignment="1">
      <alignment vertical="center" wrapText="1"/>
    </xf>
    <xf numFmtId="0" fontId="9" fillId="2" borderId="1" xfId="5" applyFont="1" applyAlignment="1">
      <alignment vertical="center" wrapText="1"/>
    </xf>
    <xf numFmtId="0" fontId="11" fillId="2" borderId="1" xfId="5" applyFont="1" applyBorder="1" applyAlignment="1">
      <alignment vertical="center" wrapText="1"/>
    </xf>
    <xf numFmtId="0" fontId="9" fillId="2" borderId="1" xfId="5" applyFont="1" applyBorder="1"/>
    <xf numFmtId="0" fontId="9" fillId="2" borderId="1" xfId="5" applyFill="1"/>
    <xf numFmtId="0" fontId="9" fillId="2" borderId="14" xfId="5" applyFont="1" applyFill="1" applyBorder="1" applyAlignment="1">
      <alignment horizontal="left" wrapText="1"/>
    </xf>
    <xf numFmtId="0" fontId="9" fillId="2" borderId="1" xfId="5" applyFont="1" applyFill="1" applyBorder="1" applyAlignment="1">
      <alignment horizontal="left" wrapText="1"/>
    </xf>
    <xf numFmtId="0" fontId="16" fillId="2" borderId="14" xfId="5" applyFont="1" applyFill="1" applyBorder="1" applyAlignment="1">
      <alignment horizontal="left" wrapText="1"/>
    </xf>
    <xf numFmtId="0" fontId="9" fillId="2" borderId="1" xfId="5" applyAlignment="1">
      <alignment wrapText="1"/>
    </xf>
    <xf numFmtId="0" fontId="16" fillId="2" borderId="6" xfId="9" applyFont="1" applyBorder="1"/>
    <xf numFmtId="0" fontId="17" fillId="4" borderId="8" xfId="9" applyFont="1" applyFill="1" applyBorder="1" applyAlignment="1">
      <alignment wrapText="1"/>
    </xf>
    <xf numFmtId="0" fontId="9" fillId="2" borderId="1" xfId="5" applyAlignment="1"/>
    <xf numFmtId="0" fontId="16" fillId="2" borderId="1" xfId="1" applyFont="1" applyAlignment="1"/>
    <xf numFmtId="0" fontId="16" fillId="2" borderId="1" xfId="9" applyFont="1" applyBorder="1" applyAlignment="1">
      <alignment horizontal="left" vertical="center" wrapText="1"/>
    </xf>
    <xf numFmtId="0" fontId="16" fillId="2" borderId="1" xfId="9" applyFont="1" applyBorder="1" applyAlignment="1">
      <alignment wrapText="1"/>
    </xf>
    <xf numFmtId="0" fontId="0" fillId="0" borderId="0" xfId="0" applyAlignment="1"/>
    <xf numFmtId="0" fontId="0" fillId="0" borderId="0" xfId="0" applyFill="1" applyAlignment="1"/>
    <xf numFmtId="49" fontId="0" fillId="0" borderId="0" xfId="0" applyNumberFormat="1" applyAlignment="1"/>
    <xf numFmtId="0" fontId="25" fillId="2" borderId="1" xfId="16" applyAlignment="1" applyProtection="1">
      <alignment wrapText="1"/>
      <protection locked="0"/>
    </xf>
    <xf numFmtId="0" fontId="9" fillId="2" borderId="1" xfId="16" applyFont="1" applyAlignment="1" applyProtection="1">
      <alignment wrapText="1"/>
    </xf>
    <xf numFmtId="0" fontId="25" fillId="2" borderId="1" xfId="16" applyAlignment="1" applyProtection="1">
      <alignment wrapText="1"/>
    </xf>
    <xf numFmtId="0" fontId="25" fillId="2" borderId="1" xfId="16" applyProtection="1">
      <protection locked="0"/>
    </xf>
    <xf numFmtId="0" fontId="9" fillId="2" borderId="1" xfId="16" applyFont="1" applyFill="1" applyBorder="1" applyAlignment="1" applyProtection="1">
      <protection locked="0"/>
    </xf>
    <xf numFmtId="0" fontId="25" fillId="2" borderId="1" xfId="16" applyAlignment="1" applyProtection="1">
      <protection locked="0"/>
    </xf>
    <xf numFmtId="0" fontId="0" fillId="0" borderId="1" xfId="0" applyBorder="1" applyAlignment="1"/>
    <xf numFmtId="0" fontId="16" fillId="3" borderId="2" xfId="17" applyFont="1" applyFill="1" applyBorder="1" applyAlignment="1" applyProtection="1">
      <alignment wrapText="1"/>
    </xf>
    <xf numFmtId="0" fontId="9" fillId="0" borderId="1" xfId="5" applyFill="1" applyAlignment="1" applyProtection="1">
      <alignment wrapText="1"/>
    </xf>
    <xf numFmtId="0" fontId="28" fillId="0" borderId="0" xfId="0" applyFont="1" applyFill="1" applyProtection="1"/>
    <xf numFmtId="0" fontId="13" fillId="7" borderId="16" xfId="5" applyFont="1" applyFill="1" applyBorder="1" applyAlignment="1" applyProtection="1">
      <alignment wrapText="1"/>
      <protection locked="0"/>
    </xf>
    <xf numFmtId="0" fontId="13" fillId="7" borderId="1" xfId="16" applyFont="1" applyFill="1" applyBorder="1" applyAlignment="1" applyProtection="1">
      <alignment wrapText="1"/>
      <protection locked="0"/>
    </xf>
    <xf numFmtId="0" fontId="13" fillId="7" borderId="17" xfId="16" applyFont="1" applyFill="1" applyBorder="1" applyAlignment="1" applyProtection="1">
      <alignment wrapText="1"/>
      <protection locked="0"/>
    </xf>
    <xf numFmtId="0" fontId="9" fillId="2" borderId="1" xfId="16" applyFont="1" applyBorder="1" applyAlignment="1" applyProtection="1">
      <alignment wrapText="1"/>
    </xf>
    <xf numFmtId="0" fontId="9" fillId="0" borderId="1" xfId="16" applyFont="1" applyFill="1" applyAlignment="1" applyProtection="1">
      <alignment wrapText="1"/>
      <protection locked="0"/>
    </xf>
    <xf numFmtId="0" fontId="9" fillId="2" borderId="1" xfId="0" applyFont="1" applyFill="1" applyBorder="1" applyAlignment="1">
      <alignment horizontal="left"/>
    </xf>
    <xf numFmtId="0" fontId="0" fillId="0" borderId="1" xfId="0" applyBorder="1" applyAlignment="1">
      <alignment wrapText="1"/>
    </xf>
    <xf numFmtId="0" fontId="16" fillId="2" borderId="1" xfId="5" applyFont="1" applyAlignment="1" applyProtection="1">
      <alignment wrapText="1"/>
    </xf>
    <xf numFmtId="0" fontId="16" fillId="2" borderId="1" xfId="16" applyFont="1" applyAlignment="1" applyProtection="1">
      <alignment wrapText="1"/>
    </xf>
    <xf numFmtId="0" fontId="11" fillId="2" borderId="3" xfId="9" applyFont="1" applyBorder="1" applyAlignment="1">
      <alignment vertical="top" wrapText="1"/>
    </xf>
    <xf numFmtId="0" fontId="17" fillId="8" borderId="20" xfId="0" applyFont="1" applyFill="1" applyBorder="1" applyAlignment="1">
      <alignment horizontal="left" wrapText="1"/>
    </xf>
    <xf numFmtId="0" fontId="0" fillId="0" borderId="1" xfId="0" applyFill="1" applyBorder="1" applyAlignment="1"/>
    <xf numFmtId="49" fontId="0" fillId="0" borderId="1" xfId="0" applyNumberFormat="1" applyFill="1" applyBorder="1" applyAlignment="1"/>
    <xf numFmtId="0" fontId="9" fillId="0" borderId="1" xfId="0" applyFont="1" applyBorder="1" applyAlignment="1"/>
    <xf numFmtId="0" fontId="9" fillId="0" borderId="1" xfId="0" applyFont="1" applyFill="1" applyBorder="1" applyAlignment="1">
      <alignment horizontal="left"/>
    </xf>
    <xf numFmtId="0" fontId="9" fillId="8" borderId="1" xfId="0" applyFont="1" applyFill="1" applyBorder="1" applyAlignment="1">
      <alignment horizontal="left"/>
    </xf>
    <xf numFmtId="49" fontId="9" fillId="8" borderId="1" xfId="0" applyNumberFormat="1" applyFont="1" applyFill="1" applyBorder="1" applyAlignment="1">
      <alignment horizontal="left"/>
    </xf>
    <xf numFmtId="49" fontId="17" fillId="6" borderId="22" xfId="0" applyNumberFormat="1" applyFont="1" applyFill="1" applyBorder="1" applyAlignment="1">
      <alignment horizontal="left" wrapText="1"/>
    </xf>
    <xf numFmtId="0" fontId="17" fillId="9" borderId="20" xfId="0" applyFont="1" applyFill="1" applyBorder="1" applyAlignment="1">
      <alignment horizontal="left" wrapText="1"/>
    </xf>
    <xf numFmtId="0" fontId="10" fillId="2" borderId="1" xfId="0" applyFont="1" applyFill="1" applyBorder="1" applyAlignment="1">
      <alignment horizontal="left" wrapText="1"/>
    </xf>
    <xf numFmtId="49" fontId="9" fillId="0" borderId="1" xfId="0" applyNumberFormat="1" applyFont="1" applyFill="1" applyBorder="1" applyAlignment="1">
      <alignment horizontal="left"/>
    </xf>
    <xf numFmtId="0" fontId="9" fillId="9" borderId="1" xfId="0" applyFont="1" applyFill="1" applyBorder="1" applyAlignment="1">
      <alignment horizontal="left"/>
    </xf>
    <xf numFmtId="0" fontId="9" fillId="6" borderId="1" xfId="0" applyFont="1" applyFill="1" applyBorder="1" applyAlignment="1">
      <alignment horizontal="left"/>
    </xf>
    <xf numFmtId="0" fontId="17" fillId="11" borderId="20" xfId="0" applyFont="1" applyFill="1" applyBorder="1" applyAlignment="1">
      <alignment horizontal="left" wrapText="1"/>
    </xf>
    <xf numFmtId="0" fontId="9" fillId="11" borderId="1" xfId="0" applyFont="1" applyFill="1" applyBorder="1" applyAlignment="1">
      <alignment horizontal="left"/>
    </xf>
    <xf numFmtId="0" fontId="17" fillId="8" borderId="21" xfId="0" applyFont="1" applyFill="1" applyBorder="1" applyAlignment="1">
      <alignment horizontal="left" wrapText="1"/>
    </xf>
    <xf numFmtId="0" fontId="17" fillId="8" borderId="1" xfId="0" applyFont="1" applyFill="1" applyBorder="1" applyAlignment="1">
      <alignment horizontal="left" wrapText="1"/>
    </xf>
    <xf numFmtId="49" fontId="17" fillId="8" borderId="1" xfId="0" applyNumberFormat="1" applyFont="1" applyFill="1" applyBorder="1" applyAlignment="1">
      <alignment horizontal="left" wrapText="1"/>
    </xf>
    <xf numFmtId="49" fontId="13" fillId="0" borderId="1" xfId="0" applyNumberFormat="1" applyFont="1" applyFill="1" applyBorder="1" applyAlignment="1">
      <alignment horizontal="left"/>
    </xf>
    <xf numFmtId="0" fontId="13" fillId="0" borderId="1" xfId="0" applyFont="1" applyFill="1" applyBorder="1" applyAlignment="1">
      <alignment horizontal="left"/>
    </xf>
    <xf numFmtId="0" fontId="13" fillId="0" borderId="1" xfId="0" applyFont="1" applyBorder="1" applyAlignment="1"/>
    <xf numFmtId="0" fontId="16" fillId="3" borderId="23" xfId="17" applyFont="1" applyFill="1" applyBorder="1" applyAlignment="1" applyProtection="1">
      <alignment wrapText="1"/>
      <protection locked="0"/>
    </xf>
    <xf numFmtId="0" fontId="16" fillId="3" borderId="24" xfId="17" applyFont="1" applyFill="1" applyBorder="1" applyAlignment="1" applyProtection="1">
      <alignment wrapText="1"/>
      <protection locked="0"/>
    </xf>
    <xf numFmtId="0" fontId="16" fillId="3" borderId="25" xfId="17" applyFont="1" applyFill="1" applyBorder="1" applyAlignment="1" applyProtection="1">
      <alignment wrapText="1"/>
      <protection locked="0"/>
    </xf>
    <xf numFmtId="0" fontId="13" fillId="7" borderId="23" xfId="5" applyFont="1" applyFill="1" applyBorder="1" applyAlignment="1" applyProtection="1">
      <alignment wrapText="1"/>
      <protection locked="0"/>
    </xf>
    <xf numFmtId="0" fontId="13" fillId="7" borderId="24" xfId="16" applyFont="1" applyFill="1" applyBorder="1" applyAlignment="1" applyProtection="1">
      <alignment wrapText="1"/>
      <protection locked="0"/>
    </xf>
    <xf numFmtId="0" fontId="13" fillId="7" borderId="25" xfId="16" applyFont="1" applyFill="1" applyBorder="1" applyAlignment="1" applyProtection="1">
      <alignment wrapText="1"/>
      <protection locked="0"/>
    </xf>
    <xf numFmtId="0" fontId="13" fillId="7" borderId="18" xfId="5" applyFont="1" applyFill="1" applyBorder="1" applyAlignment="1" applyProtection="1">
      <alignment wrapText="1"/>
      <protection locked="0"/>
    </xf>
    <xf numFmtId="0" fontId="13" fillId="7" borderId="15" xfId="16" applyFont="1" applyFill="1" applyBorder="1" applyAlignment="1" applyProtection="1">
      <alignment wrapText="1"/>
      <protection locked="0"/>
    </xf>
    <xf numFmtId="0" fontId="13" fillId="7" borderId="19" xfId="16" applyFont="1" applyFill="1" applyBorder="1" applyAlignment="1" applyProtection="1">
      <alignment wrapText="1"/>
      <protection locked="0"/>
    </xf>
    <xf numFmtId="49" fontId="9" fillId="6" borderId="1" xfId="0" applyNumberFormat="1" applyFont="1" applyFill="1" applyBorder="1" applyAlignment="1">
      <alignment horizontal="left"/>
    </xf>
    <xf numFmtId="49" fontId="9" fillId="6" borderId="1" xfId="0" applyNumberFormat="1" applyFont="1" applyFill="1" applyBorder="1" applyAlignment="1">
      <alignment horizontal="left" vertical="top" wrapText="1"/>
    </xf>
    <xf numFmtId="0" fontId="9" fillId="8" borderId="1" xfId="0" applyFont="1" applyFill="1" applyBorder="1" applyAlignment="1">
      <alignment horizontal="left" vertical="top" wrapText="1"/>
    </xf>
    <xf numFmtId="49" fontId="9" fillId="8" borderId="1" xfId="0" applyNumberFormat="1" applyFont="1" applyFill="1" applyBorder="1" applyAlignment="1">
      <alignment horizontal="left" vertical="top" wrapText="1"/>
    </xf>
    <xf numFmtId="0" fontId="9" fillId="9" borderId="1" xfId="0" applyFont="1" applyFill="1" applyBorder="1" applyAlignment="1">
      <alignment horizontal="left" vertical="top" wrapText="1"/>
    </xf>
    <xf numFmtId="0" fontId="9" fillId="11"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7" fillId="4" borderId="7" xfId="9" applyFont="1" applyFill="1" applyBorder="1" applyAlignment="1">
      <alignment wrapText="1"/>
    </xf>
    <xf numFmtId="0" fontId="17" fillId="6" borderId="21" xfId="0" applyFont="1" applyFill="1" applyBorder="1" applyAlignment="1">
      <alignment horizontal="left" wrapText="1"/>
    </xf>
    <xf numFmtId="0" fontId="0" fillId="0" borderId="1" xfId="0" applyFill="1" applyBorder="1" applyAlignment="1">
      <alignment wrapText="1"/>
    </xf>
    <xf numFmtId="0" fontId="0" fillId="0" borderId="0" xfId="0" applyAlignment="1">
      <alignment wrapText="1"/>
    </xf>
    <xf numFmtId="0" fontId="11" fillId="2" borderId="1" xfId="0" applyFont="1" applyFill="1" applyBorder="1" applyAlignment="1">
      <alignment horizontal="left"/>
    </xf>
    <xf numFmtId="0" fontId="0" fillId="2" borderId="0" xfId="0" applyFill="1" applyAlignment="1">
      <alignment horizontal="left"/>
    </xf>
    <xf numFmtId="0" fontId="0" fillId="2" borderId="0" xfId="0" applyFill="1"/>
    <xf numFmtId="42" fontId="19" fillId="3" borderId="6" xfId="8" applyNumberFormat="1" applyFont="1" applyFill="1" applyBorder="1" applyAlignment="1" applyProtection="1">
      <alignment horizontal="right"/>
    </xf>
    <xf numFmtId="0" fontId="19" fillId="2" borderId="1" xfId="8" applyFont="1" applyAlignment="1" applyProtection="1">
      <protection locked="0"/>
    </xf>
    <xf numFmtId="42" fontId="19" fillId="3" borderId="7" xfId="8" applyNumberFormat="1" applyFont="1" applyFill="1" applyBorder="1" applyProtection="1"/>
    <xf numFmtId="42" fontId="19" fillId="12" borderId="2" xfId="8" applyNumberFormat="1" applyFont="1" applyFill="1" applyBorder="1" applyProtection="1"/>
    <xf numFmtId="0" fontId="19" fillId="5" borderId="1" xfId="8" applyFont="1" applyFill="1" applyProtection="1">
      <protection locked="0"/>
    </xf>
    <xf numFmtId="0" fontId="21" fillId="5" borderId="1" xfId="8" applyFont="1" applyFill="1" applyProtection="1">
      <protection locked="0"/>
    </xf>
    <xf numFmtId="0" fontId="19" fillId="5" borderId="1" xfId="8" applyFont="1" applyFill="1" applyAlignment="1" applyProtection="1">
      <alignment horizontal="right"/>
      <protection locked="0"/>
    </xf>
    <xf numFmtId="0" fontId="19" fillId="5" borderId="1" xfId="8" quotePrefix="1" applyFont="1" applyFill="1" applyProtection="1">
      <protection locked="0"/>
    </xf>
    <xf numFmtId="0" fontId="23" fillId="5" borderId="1" xfId="8" applyFont="1" applyFill="1" applyAlignment="1" applyProtection="1">
      <alignment horizontal="right" vertical="top"/>
      <protection locked="0"/>
    </xf>
    <xf numFmtId="0" fontId="21" fillId="6" borderId="3" xfId="8" applyFont="1" applyFill="1" applyBorder="1" applyAlignment="1" applyProtection="1">
      <alignment horizontal="right"/>
      <protection locked="0"/>
    </xf>
    <xf numFmtId="0" fontId="21" fillId="6" borderId="4" xfId="8" applyFont="1" applyFill="1" applyBorder="1" applyAlignment="1" applyProtection="1">
      <alignment horizontal="center"/>
      <protection locked="0"/>
    </xf>
    <xf numFmtId="0" fontId="19" fillId="6" borderId="9" xfId="8" applyFont="1" applyFill="1" applyBorder="1" applyAlignment="1" applyProtection="1">
      <alignment horizontal="right"/>
      <protection locked="0"/>
    </xf>
    <xf numFmtId="0" fontId="19" fillId="6" borderId="11" xfId="8" applyFont="1" applyFill="1" applyBorder="1" applyAlignment="1" applyProtection="1">
      <alignment horizontal="right"/>
      <protection locked="0"/>
    </xf>
    <xf numFmtId="9" fontId="19" fillId="5" borderId="1" xfId="8" applyNumberFormat="1" applyFont="1" applyFill="1" applyProtection="1">
      <protection locked="0"/>
    </xf>
    <xf numFmtId="9" fontId="21" fillId="6" borderId="4" xfId="8" applyNumberFormat="1" applyFont="1" applyFill="1" applyBorder="1" applyAlignment="1" applyProtection="1">
      <alignment horizontal="center"/>
      <protection locked="0"/>
    </xf>
    <xf numFmtId="0" fontId="19" fillId="6" borderId="9" xfId="8" applyFont="1" applyFill="1" applyBorder="1" applyAlignment="1" applyProtection="1">
      <alignment horizontal="right" wrapText="1"/>
      <protection locked="0"/>
    </xf>
    <xf numFmtId="0" fontId="19" fillId="6" borderId="11" xfId="8" applyFont="1" applyFill="1" applyBorder="1" applyAlignment="1" applyProtection="1">
      <alignment horizontal="right" wrapText="1"/>
      <protection locked="0"/>
    </xf>
    <xf numFmtId="0" fontId="19" fillId="5" borderId="1" xfId="8" applyFont="1" applyFill="1" applyAlignment="1" applyProtection="1">
      <alignment horizontal="right" wrapText="1"/>
      <protection locked="0"/>
    </xf>
    <xf numFmtId="0" fontId="11" fillId="6" borderId="3" xfId="5" applyFont="1" applyFill="1" applyBorder="1" applyAlignment="1" applyProtection="1">
      <alignment horizontal="right" wrapText="1"/>
      <protection locked="0"/>
    </xf>
    <xf numFmtId="9" fontId="19" fillId="6" borderId="13" xfId="8" applyNumberFormat="1" applyFont="1" applyFill="1" applyBorder="1" applyProtection="1">
      <protection locked="0"/>
    </xf>
    <xf numFmtId="0" fontId="19" fillId="6" borderId="13" xfId="8" applyFont="1" applyFill="1" applyBorder="1" applyProtection="1">
      <protection locked="0"/>
    </xf>
    <xf numFmtId="0" fontId="19" fillId="6" borderId="4" xfId="8" applyFont="1" applyFill="1" applyBorder="1" applyProtection="1">
      <protection locked="0"/>
    </xf>
    <xf numFmtId="0" fontId="24" fillId="6" borderId="11" xfId="5" applyFont="1" applyFill="1" applyBorder="1" applyAlignment="1" applyProtection="1">
      <alignment horizontal="right" wrapText="1"/>
      <protection locked="0"/>
    </xf>
    <xf numFmtId="0" fontId="21" fillId="6" borderId="13" xfId="8" applyFont="1" applyFill="1" applyBorder="1" applyAlignment="1" applyProtection="1">
      <alignment horizontal="center" vertical="top" wrapText="1"/>
      <protection locked="0"/>
    </xf>
    <xf numFmtId="42" fontId="19" fillId="6" borderId="10" xfId="8" applyNumberFormat="1" applyFont="1" applyFill="1" applyBorder="1" applyProtection="1">
      <protection locked="0"/>
    </xf>
    <xf numFmtId="0" fontId="22" fillId="5" borderId="1" xfId="8" applyFont="1" applyFill="1" applyAlignment="1" applyProtection="1">
      <alignment wrapText="1"/>
      <protection locked="0"/>
    </xf>
    <xf numFmtId="0" fontId="21" fillId="6" borderId="3" xfId="8" applyFont="1" applyFill="1" applyBorder="1" applyAlignment="1" applyProtection="1">
      <alignment horizontal="left"/>
      <protection locked="0"/>
    </xf>
    <xf numFmtId="0" fontId="21" fillId="3" borderId="11" xfId="8" applyFont="1" applyFill="1" applyBorder="1" applyAlignment="1" applyProtection="1">
      <alignment horizontal="right"/>
      <protection locked="0"/>
    </xf>
    <xf numFmtId="42" fontId="19" fillId="3" borderId="12" xfId="8" applyNumberFormat="1" applyFont="1" applyFill="1" applyBorder="1" applyProtection="1">
      <protection locked="0"/>
    </xf>
    <xf numFmtId="0" fontId="21" fillId="6" borderId="9" xfId="8" applyFont="1" applyFill="1" applyBorder="1" applyAlignment="1" applyProtection="1">
      <alignment horizontal="right" indent="2"/>
      <protection locked="0"/>
    </xf>
    <xf numFmtId="0" fontId="19" fillId="6" borderId="10" xfId="8" applyFont="1" applyFill="1" applyBorder="1" applyProtection="1">
      <protection locked="0"/>
    </xf>
    <xf numFmtId="0" fontId="19" fillId="6" borderId="10" xfId="8" applyFont="1" applyFill="1" applyBorder="1" applyAlignment="1" applyProtection="1">
      <alignment horizontal="left"/>
      <protection locked="0"/>
    </xf>
    <xf numFmtId="0" fontId="21" fillId="6" borderId="9" xfId="8" applyFont="1" applyFill="1" applyBorder="1" applyAlignment="1" applyProtection="1">
      <alignment horizontal="right"/>
      <protection locked="0"/>
    </xf>
    <xf numFmtId="42" fontId="21" fillId="6" borderId="10" xfId="8" applyNumberFormat="1" applyFont="1" applyFill="1" applyBorder="1" applyProtection="1">
      <protection locked="0"/>
    </xf>
    <xf numFmtId="0" fontId="19" fillId="6" borderId="1" xfId="8" applyFont="1" applyFill="1" applyBorder="1" applyAlignment="1" applyProtection="1">
      <alignment horizontal="right" indent="2"/>
      <protection locked="0"/>
    </xf>
    <xf numFmtId="0" fontId="19" fillId="6" borderId="1" xfId="8" applyNumberFormat="1" applyFont="1" applyFill="1" applyBorder="1" applyAlignment="1" applyProtection="1">
      <alignment horizontal="left"/>
      <protection locked="0"/>
    </xf>
    <xf numFmtId="42" fontId="19" fillId="5" borderId="1" xfId="8" applyNumberFormat="1" applyFont="1" applyFill="1" applyProtection="1">
      <protection locked="0"/>
    </xf>
    <xf numFmtId="0" fontId="21" fillId="5" borderId="1" xfId="8" applyFont="1" applyFill="1" applyBorder="1" applyAlignment="1" applyProtection="1">
      <alignment wrapText="1"/>
      <protection locked="0"/>
    </xf>
    <xf numFmtId="0" fontId="19" fillId="5" borderId="1" xfId="8" applyFont="1" applyFill="1" applyBorder="1" applyProtection="1">
      <protection locked="0"/>
    </xf>
    <xf numFmtId="0" fontId="21" fillId="5" borderId="1" xfId="8" applyFont="1" applyFill="1" applyBorder="1" applyAlignment="1" applyProtection="1">
      <alignment horizontal="right"/>
      <protection locked="0"/>
    </xf>
    <xf numFmtId="42" fontId="20" fillId="5" borderId="1" xfId="8" applyNumberFormat="1" applyFont="1" applyFill="1" applyBorder="1" applyProtection="1">
      <protection locked="0"/>
    </xf>
    <xf numFmtId="164" fontId="20" fillId="5" borderId="1" xfId="8" applyNumberFormat="1" applyFont="1" applyFill="1" applyBorder="1" applyProtection="1">
      <protection locked="0"/>
    </xf>
    <xf numFmtId="0" fontId="19" fillId="12" borderId="1" xfId="8" applyFont="1" applyFill="1" applyProtection="1"/>
    <xf numFmtId="42" fontId="19" fillId="0" borderId="1" xfId="8" applyNumberFormat="1" applyFont="1" applyFill="1" applyBorder="1" applyProtection="1"/>
    <xf numFmtId="42" fontId="19" fillId="7" borderId="1" xfId="8" applyNumberFormat="1" applyFont="1" applyFill="1" applyBorder="1" applyProtection="1">
      <protection locked="0"/>
    </xf>
    <xf numFmtId="0" fontId="9" fillId="0" borderId="1" xfId="0" applyFont="1" applyFill="1" applyBorder="1" applyAlignment="1"/>
    <xf numFmtId="0" fontId="9" fillId="0" borderId="1" xfId="0" applyNumberFormat="1" applyFont="1" applyBorder="1" applyAlignment="1"/>
    <xf numFmtId="0" fontId="0" fillId="0" borderId="0" xfId="0" applyNumberFormat="1"/>
    <xf numFmtId="0" fontId="9" fillId="0" borderId="0" xfId="0" applyFont="1" applyAlignment="1"/>
    <xf numFmtId="0" fontId="9" fillId="0" borderId="0" xfId="0" applyNumberFormat="1" applyFont="1" applyAlignment="1"/>
    <xf numFmtId="0" fontId="9" fillId="9" borderId="0" xfId="0" applyFont="1" applyFill="1" applyAlignment="1">
      <alignment horizontal="left"/>
    </xf>
    <xf numFmtId="0" fontId="9" fillId="8" borderId="0" xfId="0" applyFont="1" applyFill="1" applyAlignment="1">
      <alignment horizontal="left"/>
    </xf>
    <xf numFmtId="0" fontId="9" fillId="0" borderId="0" xfId="0" applyFont="1" applyFill="1" applyAlignment="1">
      <alignment horizontal="left"/>
    </xf>
    <xf numFmtId="49" fontId="9" fillId="8" borderId="0" xfId="0" applyNumberFormat="1" applyFont="1" applyFill="1" applyAlignment="1">
      <alignment horizontal="left"/>
    </xf>
    <xf numFmtId="0" fontId="9" fillId="11" borderId="0" xfId="0" applyFont="1" applyFill="1" applyAlignment="1">
      <alignment horizontal="left"/>
    </xf>
    <xf numFmtId="0" fontId="9" fillId="6" borderId="0" xfId="0" applyFont="1" applyFill="1" applyAlignment="1">
      <alignment horizontal="left" wrapText="1"/>
    </xf>
    <xf numFmtId="49" fontId="9" fillId="0" borderId="0" xfId="0" applyNumberFormat="1" applyFont="1" applyFill="1" applyAlignment="1">
      <alignment horizontal="left"/>
    </xf>
    <xf numFmtId="0" fontId="9" fillId="9" borderId="0" xfId="0" applyFont="1" applyFill="1" applyAlignment="1"/>
    <xf numFmtId="0" fontId="9" fillId="0" borderId="0" xfId="0" applyFont="1" applyFill="1" applyAlignment="1"/>
    <xf numFmtId="0" fontId="9" fillId="8" borderId="0" xfId="0" applyFont="1" applyFill="1" applyAlignment="1"/>
    <xf numFmtId="49" fontId="9" fillId="8" borderId="0" xfId="0" applyNumberFormat="1" applyFont="1" applyFill="1" applyAlignment="1"/>
    <xf numFmtId="0" fontId="9" fillId="0" borderId="0" xfId="0" applyNumberFormat="1" applyFont="1" applyFill="1" applyAlignment="1"/>
    <xf numFmtId="0" fontId="9" fillId="0" borderId="0" xfId="0" applyFont="1"/>
    <xf numFmtId="49" fontId="0" fillId="0" borderId="1" xfId="0" applyNumberFormat="1" applyFont="1" applyFill="1" applyBorder="1" applyAlignment="1">
      <alignment horizontal="left"/>
    </xf>
    <xf numFmtId="0" fontId="0" fillId="8" borderId="0" xfId="0" applyFont="1" applyFill="1" applyAlignment="1"/>
    <xf numFmtId="0" fontId="0" fillId="0" borderId="0" xfId="0" applyFont="1" applyFill="1" applyAlignment="1"/>
    <xf numFmtId="49" fontId="0" fillId="8" borderId="0" xfId="0" applyNumberFormat="1" applyFont="1" applyFill="1" applyAlignment="1"/>
    <xf numFmtId="0" fontId="0" fillId="0" borderId="1" xfId="0" applyFont="1" applyFill="1" applyBorder="1" applyAlignment="1"/>
    <xf numFmtId="0" fontId="0" fillId="0" borderId="0" xfId="0" applyNumberFormat="1" applyFont="1" applyFill="1" applyAlignment="1"/>
    <xf numFmtId="0" fontId="0" fillId="0" borderId="1" xfId="0" applyFont="1" applyFill="1" applyBorder="1" applyAlignment="1">
      <alignment horizontal="left"/>
    </xf>
    <xf numFmtId="49" fontId="0" fillId="8" borderId="0" xfId="0" applyNumberFormat="1" applyFont="1" applyFill="1" applyAlignment="1">
      <alignment horizontal="left"/>
    </xf>
    <xf numFmtId="0" fontId="0" fillId="0" borderId="0" xfId="0" applyFont="1" applyFill="1" applyAlignment="1">
      <alignment horizontal="left"/>
    </xf>
    <xf numFmtId="0" fontId="0" fillId="8" borderId="0" xfId="0" applyFont="1" applyFill="1" applyAlignment="1">
      <alignment horizontal="left"/>
    </xf>
    <xf numFmtId="0" fontId="0" fillId="6" borderId="0" xfId="0" applyFont="1" applyFill="1" applyAlignment="1">
      <alignment horizontal="left" wrapText="1"/>
    </xf>
    <xf numFmtId="0" fontId="0" fillId="0" borderId="0" xfId="0" applyNumberFormat="1" applyFont="1" applyFill="1" applyAlignment="1">
      <alignment horizontal="left" indent="4"/>
    </xf>
    <xf numFmtId="0" fontId="0" fillId="0" borderId="0" xfId="0" applyNumberFormat="1" applyFont="1" applyFill="1" applyAlignment="1">
      <alignment horizontal="right"/>
    </xf>
    <xf numFmtId="0" fontId="12" fillId="0" borderId="9" xfId="0" applyFont="1" applyBorder="1" applyAlignment="1">
      <alignment wrapText="1"/>
    </xf>
    <xf numFmtId="0" fontId="12" fillId="0" borderId="1" xfId="0" applyFont="1" applyBorder="1" applyAlignment="1">
      <alignment wrapText="1"/>
    </xf>
    <xf numFmtId="0" fontId="12" fillId="0" borderId="10"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18" fillId="4" borderId="5" xfId="0" applyFont="1" applyFill="1" applyBorder="1"/>
    <xf numFmtId="0" fontId="18" fillId="4" borderId="6" xfId="0" applyFont="1" applyFill="1" applyBorder="1"/>
    <xf numFmtId="0" fontId="18" fillId="4" borderId="7" xfId="0" applyFont="1" applyFill="1" applyBorder="1"/>
    <xf numFmtId="0" fontId="12" fillId="0" borderId="3" xfId="0" applyFont="1" applyBorder="1" applyAlignment="1">
      <alignment wrapText="1"/>
    </xf>
    <xf numFmtId="0" fontId="12" fillId="0" borderId="13" xfId="0" applyFont="1" applyBorder="1" applyAlignment="1">
      <alignment wrapText="1"/>
    </xf>
    <xf numFmtId="0" fontId="11" fillId="2" borderId="3" xfId="9" applyFont="1" applyBorder="1" applyAlignment="1">
      <alignment vertical="top" wrapText="1"/>
    </xf>
    <xf numFmtId="0" fontId="11" fillId="2" borderId="9" xfId="9" applyFont="1" applyBorder="1" applyAlignment="1">
      <alignment vertical="top" wrapText="1"/>
    </xf>
    <xf numFmtId="0" fontId="11" fillId="2" borderId="11" xfId="9" applyFont="1" applyBorder="1" applyAlignment="1">
      <alignment vertical="top" wrapText="1"/>
    </xf>
    <xf numFmtId="0" fontId="16" fillId="9" borderId="6" xfId="9" applyFont="1" applyFill="1" applyBorder="1" applyAlignment="1">
      <alignment wrapText="1"/>
    </xf>
    <xf numFmtId="0" fontId="14" fillId="4" borderId="5" xfId="9" applyFont="1" applyFill="1" applyBorder="1"/>
    <xf numFmtId="0" fontId="14" fillId="4" borderId="6" xfId="9" applyFont="1" applyFill="1" applyBorder="1"/>
    <xf numFmtId="0" fontId="9" fillId="2" borderId="11" xfId="9" applyFont="1" applyBorder="1" applyAlignment="1">
      <alignment horizontal="left" vertical="center" wrapText="1"/>
    </xf>
    <xf numFmtId="0" fontId="9" fillId="2" borderId="2" xfId="9" applyFont="1" applyBorder="1" applyAlignment="1">
      <alignment horizontal="left" vertical="center" wrapText="1"/>
    </xf>
    <xf numFmtId="0" fontId="16" fillId="3" borderId="5" xfId="9" applyFont="1" applyFill="1" applyBorder="1" applyAlignment="1">
      <alignment horizontal="left" vertical="center" wrapText="1"/>
    </xf>
    <xf numFmtId="0" fontId="16" fillId="2" borderId="6" xfId="9" applyFont="1" applyBorder="1" applyAlignment="1">
      <alignment horizontal="left" vertical="center" wrapText="1"/>
    </xf>
    <xf numFmtId="0" fontId="9" fillId="11" borderId="6" xfId="0" applyFont="1" applyFill="1" applyBorder="1" applyAlignment="1">
      <alignment horizontal="left" vertical="top" wrapText="1"/>
    </xf>
    <xf numFmtId="0" fontId="11" fillId="0" borderId="23" xfId="0" applyFont="1" applyFill="1" applyBorder="1" applyAlignment="1">
      <alignment horizontal="center"/>
    </xf>
    <xf numFmtId="0" fontId="11" fillId="0" borderId="24" xfId="0" applyFont="1" applyFill="1" applyBorder="1" applyAlignment="1">
      <alignment horizontal="center"/>
    </xf>
    <xf numFmtId="0" fontId="11" fillId="0" borderId="25" xfId="0" applyFont="1" applyFill="1" applyBorder="1" applyAlignment="1">
      <alignment horizontal="center"/>
    </xf>
    <xf numFmtId="0" fontId="9" fillId="0" borderId="1" xfId="0" applyFont="1" applyFill="1" applyBorder="1" applyAlignment="1"/>
    <xf numFmtId="49" fontId="31" fillId="3" borderId="1" xfId="0" applyNumberFormat="1" applyFont="1" applyFill="1" applyBorder="1" applyAlignment="1">
      <alignment horizontal="center" vertical="center" wrapText="1"/>
    </xf>
    <xf numFmtId="49" fontId="32" fillId="9" borderId="1" xfId="0" applyNumberFormat="1" applyFont="1" applyFill="1" applyBorder="1" applyAlignment="1">
      <alignment horizontal="center" vertical="center" wrapText="1"/>
    </xf>
    <xf numFmtId="49" fontId="31" fillId="10" borderId="1" xfId="0" applyNumberFormat="1" applyFont="1" applyFill="1" applyBorder="1" applyAlignment="1">
      <alignment horizontal="center" vertical="center" wrapText="1"/>
    </xf>
    <xf numFmtId="0" fontId="22" fillId="5" borderId="1" xfId="8" applyFont="1" applyFill="1" applyAlignment="1" applyProtection="1">
      <alignment horizontal="left"/>
      <protection locked="0"/>
    </xf>
    <xf numFmtId="9" fontId="19" fillId="7" borderId="2" xfId="8" applyNumberFormat="1" applyFont="1" applyFill="1" applyBorder="1" applyProtection="1">
      <protection locked="0"/>
    </xf>
    <xf numFmtId="9" fontId="19" fillId="7" borderId="12" xfId="8" applyNumberFormat="1" applyFont="1" applyFill="1" applyBorder="1" applyProtection="1">
      <protection locked="0"/>
    </xf>
    <xf numFmtId="0" fontId="22" fillId="5" borderId="1" xfId="8" applyFont="1" applyFill="1" applyAlignment="1" applyProtection="1">
      <alignment wrapText="1"/>
      <protection locked="0"/>
    </xf>
    <xf numFmtId="0" fontId="21" fillId="5" borderId="9" xfId="8" applyFont="1" applyFill="1" applyBorder="1" applyAlignment="1" applyProtection="1">
      <alignment horizontal="center"/>
      <protection locked="0"/>
    </xf>
    <xf numFmtId="0" fontId="21" fillId="5" borderId="1" xfId="8" applyFont="1" applyFill="1" applyAlignment="1" applyProtection="1">
      <alignment horizontal="center"/>
      <protection locked="0"/>
    </xf>
  </cellXfs>
  <cellStyles count="18">
    <cellStyle name="Hyperlink" xfId="3" builtinId="8"/>
    <cellStyle name="Hyperlink 2" xfId="11"/>
    <cellStyle name="Normal" xfId="0" builtinId="0"/>
    <cellStyle name="Normal 2" xfId="1"/>
    <cellStyle name="Normal 2 2" xfId="9"/>
    <cellStyle name="Normal 2 3" xfId="17"/>
    <cellStyle name="Normal 3" xfId="2"/>
    <cellStyle name="Normal 3 2" xfId="4"/>
    <cellStyle name="Normal 3 2 2" xfId="12"/>
    <cellStyle name="Normal 3 3" xfId="6"/>
    <cellStyle name="Normal 3 3 2" xfId="7"/>
    <cellStyle name="Normal 3 3 2 2" xfId="14"/>
    <cellStyle name="Normal 3 3 3" xfId="8"/>
    <cellStyle name="Normal 3 3 3 2" xfId="15"/>
    <cellStyle name="Normal 3 3 4" xfId="13"/>
    <cellStyle name="Normal 3 4" xfId="10"/>
    <cellStyle name="Normal 4" xfId="5"/>
    <cellStyle name="Normal 5" xfId="16"/>
  </cellStyles>
  <dxfs count="35">
    <dxf>
      <font>
        <strike val="0"/>
        <outline val="0"/>
        <shadow val="0"/>
        <u val="none"/>
        <vertAlign val="baseline"/>
        <color auto="1"/>
      </font>
      <protection locked="0" hidden="0"/>
    </dxf>
    <dxf>
      <font>
        <strike val="0"/>
        <outline val="0"/>
        <shadow val="0"/>
        <u val="none"/>
        <vertAlign val="baseline"/>
        <color auto="1"/>
      </font>
      <fill>
        <patternFill patternType="solid">
          <fgColor indexed="64"/>
          <bgColor rgb="FFFFFF00"/>
        </patternFill>
      </fill>
      <alignment horizontal="right" vertical="bottom" textRotation="0" wrapText="0" indent="0" justifyLastLine="0" shrinkToFit="0" readingOrder="0"/>
      <protection locked="0" hidden="0"/>
    </dxf>
    <dxf>
      <border outline="0">
        <left style="thin">
          <color auto="1"/>
        </left>
        <right style="thin">
          <color auto="1"/>
        </right>
      </border>
    </dxf>
    <dxf>
      <font>
        <strike val="0"/>
        <outline val="0"/>
        <shadow val="0"/>
        <u val="none"/>
        <vertAlign val="baseline"/>
        <color auto="1"/>
      </font>
      <protection locked="0" hidden="0"/>
    </dxf>
    <dxf>
      <font>
        <strike val="0"/>
        <outline val="0"/>
        <shadow val="0"/>
        <u val="none"/>
        <vertAlign val="baseline"/>
        <color auto="1"/>
      </font>
      <protection locked="0" hidden="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left style="thin">
          <color theme="0" tint="-0.14996795556505021"/>
        </left>
        <right style="thin">
          <color theme="0" tint="-0.14996795556505021"/>
        </right>
        <top style="medium">
          <color indexed="64"/>
        </top>
      </border>
    </dxf>
    <dxf>
      <font>
        <b val="0"/>
        <strike val="0"/>
        <outline val="0"/>
        <shadow val="0"/>
        <u val="none"/>
        <vertAlign val="baseline"/>
        <sz val="10"/>
        <color auto="1"/>
        <name val="Arial"/>
        <scheme val="none"/>
      </font>
      <alignment vertical="bottom" textRotation="0" wrapText="0" indent="0" justifyLastLine="0" shrinkToFit="0" readingOrder="0"/>
    </dxf>
  </dxfs>
  <tableStyles count="1" defaultTableStyle="TableStyleMedium9" defaultPivotStyle="PivotStyleMedium4">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9525</xdr:rowOff>
    </xdr:from>
    <xdr:to>
      <xdr:col>5</xdr:col>
      <xdr:colOff>952500</xdr:colOff>
      <xdr:row>8</xdr:row>
      <xdr:rowOff>104775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8575" y="9525"/>
          <a:ext cx="8801100" cy="1600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optionally be provided in Box</a:t>
          </a:r>
          <a:r>
            <a:rPr lang="en-GB" sz="1100" b="0" i="0" u="none" strike="noStrike" baseline="0">
              <a:solidFill>
                <a:sysClr val="windowText" lastClr="000000"/>
              </a:solidFill>
              <a:effectLst/>
              <a:latin typeface="+mn-lt"/>
              <a:ea typeface="+mn-ea"/>
              <a:cs typeface="+mn-cs"/>
            </a:rPr>
            <a:t> C</a:t>
          </a:r>
          <a:r>
            <a:rPr lang="en-GB"/>
            <a:t> .</a:t>
          </a:r>
        </a:p>
        <a:p>
          <a:endParaRPr lang="en-GB"/>
        </a:p>
        <a:p>
          <a:r>
            <a:rPr lang="en-GB" sz="1100" b="0" i="0" u="none" strike="noStrike">
              <a:solidFill>
                <a:schemeClr val="dk1"/>
              </a:solidFill>
              <a:effectLst/>
              <a:latin typeface="+mn-lt"/>
              <a:ea typeface="+mn-ea"/>
              <a:cs typeface="+mn-cs"/>
            </a:rPr>
            <a:t>                    		- complete cells highlighted in Yellow in Box D and E </a:t>
          </a:r>
          <a:r>
            <a:rPr lang="en-GB" sz="1100" b="0" i="1" u="none" strike="noStrike">
              <a:solidFill>
                <a:schemeClr val="dk1"/>
              </a:solidFill>
              <a:effectLst/>
              <a:latin typeface="+mn-lt"/>
              <a:ea typeface="+mn-ea"/>
              <a:cs typeface="+mn-cs"/>
            </a:rPr>
            <a:t>(do </a:t>
          </a:r>
          <a:r>
            <a:rPr lang="en-GB" sz="1100" b="1" i="1" u="none" strike="noStrike">
              <a:solidFill>
                <a:schemeClr val="dk1"/>
              </a:solidFill>
              <a:effectLst/>
              <a:latin typeface="+mn-lt"/>
              <a:ea typeface="+mn-ea"/>
              <a:cs typeface="+mn-cs"/>
            </a:rPr>
            <a:t>not </a:t>
          </a:r>
          <a:r>
            <a:rPr lang="en-GB" sz="1100" b="0" i="1" u="none" strike="noStrike">
              <a:solidFill>
                <a:schemeClr val="dk1"/>
              </a:solidFill>
              <a:effectLst/>
              <a:latin typeface="+mn-lt"/>
              <a:ea typeface="+mn-ea"/>
              <a:cs typeface="+mn-cs"/>
            </a:rPr>
            <a:t>add more rows to Box E - if necessary, aggregate</a:t>
          </a:r>
          <a:r>
            <a:rPr lang="en-GB" sz="1100" b="0" i="1" u="none" strike="noStrike" baseline="0">
              <a:solidFill>
                <a:schemeClr val="dk1"/>
              </a:solidFill>
              <a:effectLst/>
              <a:latin typeface="+mn-lt"/>
              <a:ea typeface="+mn-ea"/>
              <a:cs typeface="+mn-cs"/>
            </a:rPr>
            <a:t>  multiple 		  minor expenditure items  and give details in Box 'E Comments')</a:t>
          </a:r>
          <a:r>
            <a:rPr lang="en-GB" sz="1100" b="0" i="0" u="none" strike="noStrike">
              <a:solidFill>
                <a:schemeClr val="dk1"/>
              </a:solidFill>
              <a:effectLst/>
              <a:latin typeface="+mn-lt"/>
              <a:ea typeface="+mn-ea"/>
              <a:cs typeface="+mn-cs"/>
            </a:rPr>
            <a:t>.</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Yellow in Box F.</a:t>
          </a:r>
          <a:r>
            <a:rPr lang="en-GB"/>
            <a:t> </a:t>
          </a:r>
          <a:r>
            <a:rPr lang="en-GB" sz="1100" b="0" i="0" u="none" strike="noStrike">
              <a:solidFill>
                <a:schemeClr val="dk1"/>
              </a:solidFill>
              <a:effectLst/>
              <a:latin typeface="+mn-lt"/>
              <a:ea typeface="+mn-ea"/>
              <a:cs typeface="+mn-cs"/>
            </a:rPr>
            <a:t> </a:t>
          </a:r>
        </a:p>
        <a:p>
          <a:endParaRPr lang="en-GB" sz="1100" b="0" i="0" u="none" strike="noStrike">
            <a:solidFill>
              <a:schemeClr val="dk1"/>
            </a:solidFill>
            <a:effectLst/>
            <a:latin typeface="+mn-lt"/>
            <a:ea typeface="+mn-ea"/>
            <a:cs typeface="+mn-cs"/>
          </a:endParaRPr>
        </a:p>
        <a:p>
          <a:r>
            <a:rPr lang="en-GB" sz="1100" b="0" i="0" u="none" strike="noStrike">
              <a:solidFill>
                <a:sysClr val="windowText" lastClr="000000"/>
              </a:solidFill>
              <a:effectLst/>
              <a:latin typeface="+mn-lt"/>
              <a:ea typeface="+mn-ea"/>
              <a:cs typeface="+mn-cs"/>
            </a:rPr>
            <a:t>Please refer to full guidance</a:t>
          </a:r>
          <a:r>
            <a:rPr lang="en-GB" sz="1100" b="0" i="0" u="none" strike="noStrike" baseline="0">
              <a:solidFill>
                <a:sysClr val="windowText" lastClr="000000"/>
              </a:solidFill>
              <a:effectLst/>
              <a:latin typeface="+mn-lt"/>
              <a:ea typeface="+mn-ea"/>
              <a:cs typeface="+mn-cs"/>
            </a:rPr>
            <a:t> notes at </a:t>
          </a:r>
          <a:r>
            <a:rPr lang="en-GB" sz="1100" b="1" i="0" u="none" strike="noStrike" baseline="0">
              <a:solidFill>
                <a:sysClr val="windowText" lastClr="000000"/>
              </a:solidFill>
              <a:effectLst/>
              <a:latin typeface="+mn-lt"/>
              <a:ea typeface="+mn-ea"/>
              <a:cs typeface="+mn-cs"/>
            </a:rPr>
            <a:t>https://www.ukri.org/files/funding/oa/oa-reporting-guidance-2017-18-pdf/ </a:t>
          </a:r>
          <a:r>
            <a:rPr lang="en-GB" sz="1100" b="0" i="0" u="none" strike="noStrike" baseline="0">
              <a:solidFill>
                <a:sysClr val="windowText" lastClr="000000"/>
              </a:solidFill>
              <a:effectLst/>
              <a:latin typeface="+mn-lt"/>
              <a:ea typeface="+mn-ea"/>
              <a:cs typeface="+mn-cs"/>
            </a:rPr>
            <a:t>before  completing this form.</a:t>
          </a:r>
          <a:endParaRPr lang="en-GB" sz="1100" b="0" i="0" u="none" strike="noStrike">
            <a:solidFill>
              <a:sysClr val="windowText" lastClr="000000"/>
            </a:solidFill>
            <a:effectLst/>
            <a:latin typeface="+mn-lt"/>
            <a:ea typeface="+mn-ea"/>
            <a:cs typeface="+mn-cs"/>
          </a:endParaRPr>
        </a:p>
        <a:p>
          <a:endParaRPr lang="en-GB"/>
        </a:p>
      </xdr:txBody>
    </xdr:sp>
    <xdr:clientData/>
  </xdr:twoCellAnchor>
  <xdr:twoCellAnchor>
    <xdr:from>
      <xdr:col>3</xdr:col>
      <xdr:colOff>47625</xdr:colOff>
      <xdr:row>38</xdr:row>
      <xdr:rowOff>0</xdr:rowOff>
    </xdr:from>
    <xdr:to>
      <xdr:col>7</xdr:col>
      <xdr:colOff>1247775</xdr:colOff>
      <xdr:row>53</xdr:row>
      <xdr:rowOff>190500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0200" y="6648450"/>
          <a:ext cx="5962650" cy="30765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i="1">
            <a:solidFill>
              <a:srgbClr val="C00000"/>
            </a:solidFill>
          </a:endParaRPr>
        </a:p>
      </xdr:txBody>
    </xdr:sp>
    <xdr:clientData/>
  </xdr:twoCellAnchor>
</xdr:wsDr>
</file>

<file path=xl/tables/table1.xml><?xml version="1.0" encoding="utf-8"?>
<table xmlns="http://schemas.openxmlformats.org/spreadsheetml/2006/main" id="1" name="apc" displayName="apc" ref="A4:AB36" dataDxfId="34" tableBorderDxfId="33">
  <autoFilter ref="A4:AB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Date of acceptance" totalsRowLabel="Total" dataDxfId="32"/>
    <tableColumn id="2" name="PubMed ID" dataDxfId="31"/>
    <tableColumn id="3" name="DOI" dataDxfId="30"/>
    <tableColumn id="4" name="Publisher" dataDxfId="29"/>
    <tableColumn id="5" name="Journal" dataDxfId="28"/>
    <tableColumn id="6" name="E-ISSN" dataDxfId="27"/>
    <tableColumn id="7" name="Type of publication" dataDxfId="26"/>
    <tableColumn id="8" name="Article title" dataDxfId="25"/>
    <tableColumn id="9" name="Date of publication" dataDxfId="24"/>
    <tableColumn id="10" name="Fund that APC is paid from (1)" dataDxfId="23"/>
    <tableColumn id="11" name="Fund that APC is paid from (2)" dataDxfId="22"/>
    <tableColumn id="12" name="Fund that APC is paid from (3)" dataDxfId="21"/>
    <tableColumn id="13" name="Funder of research (1)" dataDxfId="20"/>
    <tableColumn id="14" name="Grant ID (1)" dataDxfId="19"/>
    <tableColumn id="15" name="Funder of research (2)" dataDxfId="18"/>
    <tableColumn id="16" name="Grant ID (2)" dataDxfId="17"/>
    <tableColumn id="17" name="Funder of research (3)" dataDxfId="16"/>
    <tableColumn id="18" name="Grant ID (3)" dataDxfId="15"/>
    <tableColumn id="19" name="Date of APC payment" dataDxfId="14"/>
    <tableColumn id="20" name="APC paid (actual currency) excluding VAT" dataDxfId="13"/>
    <tableColumn id="21" name="Currency of APC" dataDxfId="12"/>
    <tableColumn id="22" name="APC paid (£) including VAT if charged" dataDxfId="11"/>
    <tableColumn id="23" name="Additional publication costs (£)" dataDxfId="10"/>
    <tableColumn id="24" name="Discounts, memberships &amp; pre-payment agreements" dataDxfId="9"/>
    <tableColumn id="25" name="Amount of APC charged to COAF grant (including VAT if charged) in £" dataDxfId="8"/>
    <tableColumn id="26" name="Amount of APC charged to RCUK OA fund (including VAT if charged) in £" dataDxfId="7"/>
    <tableColumn id="27" name="Licence" dataDxfId="6"/>
    <tableColumn id="28" name="Notes" totalsRowFunction="count" dataDxfId="5"/>
  </tableColumns>
  <tableStyleInfo name="TableStyleLight9" showFirstColumn="0" showLastColumn="0" showRowStripes="0" showColumnStripes="0"/>
</table>
</file>

<file path=xl/tables/table2.xml><?xml version="1.0" encoding="utf-8"?>
<table xmlns="http://schemas.openxmlformats.org/spreadsheetml/2006/main" id="3" name="Table14" displayName="Table14" ref="B47:C54" totalsRowShown="0" headerRowDxfId="4" dataDxfId="3" tableBorderDxfId="2">
  <autoFilter ref="B47:C54"/>
  <tableColumns count="2">
    <tableColumn id="1" name="Other OA costs     " dataDxfId="1" dataCellStyle="Normal 3 3"/>
    <tableColumn id="2" name="Amoun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APC_Payment/Licence_Type" TargetMode="External"/><Relationship Id="rId13" Type="http://schemas.openxmlformats.org/officeDocument/2006/relationships/hyperlink" Target="http://dictionary.casrai.org/APC_Payment/Source_Fund(s)" TargetMode="External"/><Relationship Id="rId3" Type="http://schemas.openxmlformats.org/officeDocument/2006/relationships/hyperlink" Target="http://dictionary.casrai.org/Journal_Article/ISSN" TargetMode="External"/><Relationship Id="rId7" Type="http://schemas.openxmlformats.org/officeDocument/2006/relationships/hyperlink" Target="http://dictionary.casrai.org/Journal_Article/Publication_Date" TargetMode="External"/><Relationship Id="rId12" Type="http://schemas.openxmlformats.org/officeDocument/2006/relationships/hyperlink" Target="http://dictionary.casrai.org/APC_Payment/Source_Fund(s)" TargetMode="External"/><Relationship Id="rId2" Type="http://schemas.openxmlformats.org/officeDocument/2006/relationships/hyperlink" Target="http://dictionary.casrai.org/Journal_Article/DOI" TargetMode="External"/><Relationship Id="rId1" Type="http://schemas.openxmlformats.org/officeDocument/2006/relationships/hyperlink" Target="http://dictionary.casrai.org/Internal_OA_Cost_Application/External_Notes" TargetMode="External"/><Relationship Id="rId6" Type="http://schemas.openxmlformats.org/officeDocument/2006/relationships/hyperlink" Target="http://dictionary.casrai.org/Journal_Article/Article_Title" TargetMode="External"/><Relationship Id="rId11" Type="http://schemas.openxmlformats.org/officeDocument/2006/relationships/hyperlink" Target="http://dictionary.casrai.org/APC_Payment/Amount_Paid" TargetMode="External"/><Relationship Id="rId5" Type="http://schemas.openxmlformats.org/officeDocument/2006/relationships/hyperlink" Target="http://dictionary.casrai.org/Journal_Article/Journal" TargetMode="External"/><Relationship Id="rId15" Type="http://schemas.openxmlformats.org/officeDocument/2006/relationships/printerSettings" Target="../printerSettings/printerSettings2.bin"/><Relationship Id="rId10" Type="http://schemas.openxmlformats.org/officeDocument/2006/relationships/hyperlink" Target="http://dictionary.casrai.org/APC_Payment/Currency" TargetMode="External"/><Relationship Id="rId4" Type="http://schemas.openxmlformats.org/officeDocument/2006/relationships/hyperlink" Target="http://dictionary.casrai.org/Journal_Article/Publisher_Name" TargetMode="External"/><Relationship Id="rId9" Type="http://schemas.openxmlformats.org/officeDocument/2006/relationships/hyperlink" Target="http://dictionary.casrai.org/APC_Payment/Date" TargetMode="External"/><Relationship Id="rId14" Type="http://schemas.openxmlformats.org/officeDocument/2006/relationships/hyperlink" Target="http://dictionary.casrai.org/APC_Payment/Source_Fund(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3" sqref="B3"/>
    </sheetView>
  </sheetViews>
  <sheetFormatPr defaultRowHeight="15.75" customHeight="1" x14ac:dyDescent="0.2"/>
  <cols>
    <col min="1" max="1" width="27" customWidth="1"/>
    <col min="2" max="2" width="46.85546875" customWidth="1"/>
    <col min="3" max="3" width="58.140625" customWidth="1"/>
  </cols>
  <sheetData>
    <row r="1" spans="1:4" ht="30" customHeight="1" x14ac:dyDescent="0.25">
      <c r="A1" s="214" t="s">
        <v>92</v>
      </c>
      <c r="B1" s="215"/>
      <c r="C1" s="216"/>
      <c r="D1" s="3"/>
    </row>
    <row r="2" spans="1:4" ht="15.75" customHeight="1" x14ac:dyDescent="0.2">
      <c r="A2" s="217" t="s">
        <v>91</v>
      </c>
      <c r="B2" s="218"/>
      <c r="C2" s="4" t="s">
        <v>89</v>
      </c>
    </row>
    <row r="3" spans="1:4" ht="15.75" customHeight="1" x14ac:dyDescent="0.2">
      <c r="A3" s="5" t="s">
        <v>90</v>
      </c>
      <c r="B3" s="6" t="s">
        <v>94</v>
      </c>
      <c r="C3" s="7"/>
      <c r="D3" s="3"/>
    </row>
    <row r="4" spans="1:4" ht="30" customHeight="1" x14ac:dyDescent="0.2">
      <c r="A4" s="202" t="s">
        <v>116</v>
      </c>
      <c r="B4" s="203"/>
      <c r="C4" s="204"/>
      <c r="D4" s="3"/>
    </row>
    <row r="5" spans="1:4" ht="15.75" customHeight="1" x14ac:dyDescent="0.2">
      <c r="A5" s="205" t="s">
        <v>0</v>
      </c>
      <c r="B5" s="206"/>
      <c r="C5" s="207"/>
      <c r="D5" s="3"/>
    </row>
    <row r="6" spans="1:4" ht="37.5" customHeight="1" x14ac:dyDescent="0.2">
      <c r="A6" s="208"/>
      <c r="B6" s="209"/>
      <c r="C6" s="210"/>
      <c r="D6" s="3"/>
    </row>
    <row r="7" spans="1:4" ht="30" customHeight="1" x14ac:dyDescent="0.2">
      <c r="A7" s="211" t="s">
        <v>45</v>
      </c>
      <c r="B7" s="212"/>
      <c r="C7" s="213"/>
      <c r="D7" s="3"/>
    </row>
  </sheetData>
  <mergeCells count="6">
    <mergeCell ref="A4:C4"/>
    <mergeCell ref="A5:C5"/>
    <mergeCell ref="A6:C6"/>
    <mergeCell ref="A7:C7"/>
    <mergeCell ref="A1:C1"/>
    <mergeCell ref="A2:B2"/>
  </mergeCells>
  <hyperlinks>
    <hyperlink ref="C2" r:id="rId1"/>
    <hyperlink ref="B3"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C28" sqref="C28"/>
    </sheetView>
  </sheetViews>
  <sheetFormatPr defaultColWidth="9.140625" defaultRowHeight="12.75" x14ac:dyDescent="0.2"/>
  <cols>
    <col min="1" max="1" width="13.28515625" style="1" customWidth="1"/>
    <col min="2" max="2" width="57.7109375" style="1" customWidth="1"/>
    <col min="3" max="3" width="71.42578125" style="1" customWidth="1"/>
    <col min="4" max="4" width="19.28515625" style="2" customWidth="1"/>
    <col min="5" max="5" width="20.28515625" style="56" customWidth="1"/>
    <col min="6" max="16384" width="9.140625" style="1"/>
  </cols>
  <sheetData>
    <row r="1" spans="1:5" ht="30" customHeight="1" x14ac:dyDescent="0.25">
      <c r="A1" s="223" t="s">
        <v>98</v>
      </c>
      <c r="B1" s="224"/>
      <c r="C1" s="38"/>
      <c r="D1" s="52"/>
      <c r="E1" s="55"/>
    </row>
    <row r="2" spans="1:5" s="2" customFormat="1" ht="94.9" customHeight="1" x14ac:dyDescent="0.2">
      <c r="A2" s="225" t="s">
        <v>228</v>
      </c>
      <c r="B2" s="226"/>
      <c r="C2" s="39"/>
      <c r="D2" s="34"/>
      <c r="E2" s="34"/>
    </row>
    <row r="3" spans="1:5" s="2" customFormat="1" ht="67.900000000000006" customHeight="1" x14ac:dyDescent="0.2">
      <c r="A3" s="227" t="s">
        <v>226</v>
      </c>
      <c r="B3" s="228"/>
      <c r="C3" s="57"/>
      <c r="D3" s="52"/>
      <c r="E3" s="52"/>
    </row>
    <row r="4" spans="1:5" s="2" customFormat="1" ht="74.45" customHeight="1" x14ac:dyDescent="0.2">
      <c r="A4" s="222" t="s">
        <v>195</v>
      </c>
      <c r="B4" s="222"/>
      <c r="C4" s="58"/>
      <c r="D4" s="52"/>
      <c r="E4" s="52"/>
    </row>
    <row r="5" spans="1:5" s="2" customFormat="1" ht="87" customHeight="1" x14ac:dyDescent="0.2">
      <c r="A5" s="229" t="s">
        <v>227</v>
      </c>
      <c r="B5" s="229"/>
      <c r="C5" s="58"/>
      <c r="D5" s="52"/>
      <c r="E5" s="52"/>
    </row>
    <row r="6" spans="1:5" ht="15.75" customHeight="1" x14ac:dyDescent="0.2">
      <c r="A6" s="53"/>
      <c r="B6" s="53"/>
      <c r="C6" s="40"/>
      <c r="D6" s="52"/>
      <c r="E6" s="55"/>
    </row>
    <row r="7" spans="1:5" ht="28.9" customHeight="1" x14ac:dyDescent="0.2">
      <c r="A7" s="35"/>
      <c r="B7" s="35" t="s">
        <v>197</v>
      </c>
      <c r="C7" s="37" t="s">
        <v>198</v>
      </c>
      <c r="D7" s="54" t="s">
        <v>95</v>
      </c>
      <c r="E7" s="119" t="s">
        <v>96</v>
      </c>
    </row>
    <row r="8" spans="1:5" ht="38.25" x14ac:dyDescent="0.2">
      <c r="A8" s="81" t="s">
        <v>1</v>
      </c>
      <c r="B8" s="113" t="s">
        <v>133</v>
      </c>
      <c r="C8" s="113" t="s">
        <v>134</v>
      </c>
      <c r="D8" s="113" t="s">
        <v>135</v>
      </c>
      <c r="E8" s="112" t="s">
        <v>136</v>
      </c>
    </row>
    <row r="9" spans="1:5" x14ac:dyDescent="0.2">
      <c r="A9" s="220" t="s">
        <v>2</v>
      </c>
      <c r="B9" s="114" t="s">
        <v>3</v>
      </c>
      <c r="C9" s="114" t="s">
        <v>137</v>
      </c>
      <c r="D9" s="114"/>
      <c r="E9" s="87" t="s">
        <v>138</v>
      </c>
    </row>
    <row r="10" spans="1:5" ht="25.5" x14ac:dyDescent="0.2">
      <c r="A10" s="220"/>
      <c r="B10" s="114" t="s">
        <v>4</v>
      </c>
      <c r="C10" s="114" t="s">
        <v>58</v>
      </c>
      <c r="D10" s="114" t="s">
        <v>51</v>
      </c>
      <c r="E10" s="87" t="s">
        <v>105</v>
      </c>
    </row>
    <row r="11" spans="1:5" ht="25.5" x14ac:dyDescent="0.2">
      <c r="A11" s="220"/>
      <c r="B11" s="113" t="s">
        <v>5</v>
      </c>
      <c r="C11" s="113" t="s">
        <v>232</v>
      </c>
      <c r="D11" s="113" t="s">
        <v>52</v>
      </c>
      <c r="E11" s="112" t="s">
        <v>107</v>
      </c>
    </row>
    <row r="12" spans="1:5" ht="38.25" x14ac:dyDescent="0.2">
      <c r="A12" s="220"/>
      <c r="B12" s="113" t="s">
        <v>6</v>
      </c>
      <c r="C12" s="113" t="s">
        <v>233</v>
      </c>
      <c r="D12" s="113"/>
      <c r="E12" s="112" t="s">
        <v>108</v>
      </c>
    </row>
    <row r="13" spans="1:5" ht="25.5" x14ac:dyDescent="0.2">
      <c r="A13" s="220"/>
      <c r="B13" s="113" t="s">
        <v>7</v>
      </c>
      <c r="C13" s="113" t="s">
        <v>234</v>
      </c>
      <c r="D13" s="113" t="s">
        <v>57</v>
      </c>
      <c r="E13" s="112" t="s">
        <v>106</v>
      </c>
    </row>
    <row r="14" spans="1:5" ht="25.5" x14ac:dyDescent="0.2">
      <c r="A14" s="220"/>
      <c r="B14" s="113" t="s">
        <v>8</v>
      </c>
      <c r="C14" s="113" t="s">
        <v>235</v>
      </c>
      <c r="D14" s="113" t="s">
        <v>139</v>
      </c>
      <c r="E14" s="112" t="s">
        <v>50</v>
      </c>
    </row>
    <row r="15" spans="1:5" x14ac:dyDescent="0.2">
      <c r="A15" s="220"/>
      <c r="B15" s="114" t="s">
        <v>9</v>
      </c>
      <c r="C15" s="114" t="s">
        <v>10</v>
      </c>
      <c r="D15" s="114" t="s">
        <v>53</v>
      </c>
      <c r="E15" s="87" t="s">
        <v>109</v>
      </c>
    </row>
    <row r="16" spans="1:5" ht="25.5" x14ac:dyDescent="0.2">
      <c r="A16" s="221"/>
      <c r="B16" s="115" t="s">
        <v>11</v>
      </c>
      <c r="C16" s="115" t="s">
        <v>128</v>
      </c>
      <c r="D16" s="115" t="s">
        <v>54</v>
      </c>
      <c r="E16" s="88" t="s">
        <v>110</v>
      </c>
    </row>
    <row r="17" spans="1:5" ht="38.25" x14ac:dyDescent="0.2">
      <c r="A17" s="219" t="s">
        <v>12</v>
      </c>
      <c r="B17" s="114" t="s">
        <v>13</v>
      </c>
      <c r="C17" s="114" t="s">
        <v>40</v>
      </c>
      <c r="D17" s="114"/>
      <c r="E17" s="87" t="s">
        <v>115</v>
      </c>
    </row>
    <row r="18" spans="1:5" x14ac:dyDescent="0.2">
      <c r="A18" s="220"/>
      <c r="B18" s="113" t="s">
        <v>14</v>
      </c>
      <c r="C18" s="113" t="s">
        <v>15</v>
      </c>
      <c r="D18" s="113"/>
      <c r="E18" s="112" t="s">
        <v>115</v>
      </c>
    </row>
    <row r="19" spans="1:5" x14ac:dyDescent="0.2">
      <c r="A19" s="220"/>
      <c r="B19" s="113" t="s">
        <v>16</v>
      </c>
      <c r="C19" s="113" t="s">
        <v>17</v>
      </c>
      <c r="D19" s="113"/>
      <c r="E19" s="112" t="s">
        <v>115</v>
      </c>
    </row>
    <row r="20" spans="1:5" ht="38.25" x14ac:dyDescent="0.2">
      <c r="A20" s="220"/>
      <c r="B20" s="114" t="s">
        <v>18</v>
      </c>
      <c r="C20" s="114" t="s">
        <v>229</v>
      </c>
      <c r="D20" s="114" t="s">
        <v>55</v>
      </c>
      <c r="E20" s="87"/>
    </row>
    <row r="21" spans="1:5" x14ac:dyDescent="0.2">
      <c r="A21" s="220"/>
      <c r="B21" s="114" t="s">
        <v>46</v>
      </c>
      <c r="C21" s="114" t="s">
        <v>230</v>
      </c>
      <c r="D21" s="114" t="s">
        <v>55</v>
      </c>
      <c r="E21" s="87"/>
    </row>
    <row r="22" spans="1:5" x14ac:dyDescent="0.2">
      <c r="A22" s="220"/>
      <c r="B22" s="113" t="s">
        <v>19</v>
      </c>
      <c r="C22" s="113" t="s">
        <v>61</v>
      </c>
      <c r="D22" s="113" t="s">
        <v>55</v>
      </c>
      <c r="E22" s="112"/>
    </row>
    <row r="23" spans="1:5" x14ac:dyDescent="0.2">
      <c r="A23" s="220"/>
      <c r="B23" s="113" t="s">
        <v>47</v>
      </c>
      <c r="C23" s="113" t="s">
        <v>140</v>
      </c>
      <c r="D23" s="113" t="s">
        <v>55</v>
      </c>
      <c r="E23" s="112"/>
    </row>
    <row r="24" spans="1:5" x14ac:dyDescent="0.2">
      <c r="A24" s="220"/>
      <c r="B24" s="113" t="s">
        <v>20</v>
      </c>
      <c r="C24" s="113" t="s">
        <v>62</v>
      </c>
      <c r="D24" s="113" t="s">
        <v>55</v>
      </c>
      <c r="E24" s="112"/>
    </row>
    <row r="25" spans="1:5" x14ac:dyDescent="0.2">
      <c r="A25" s="221"/>
      <c r="B25" s="113" t="s">
        <v>48</v>
      </c>
      <c r="C25" s="113" t="s">
        <v>141</v>
      </c>
      <c r="D25" s="113" t="s">
        <v>55</v>
      </c>
      <c r="E25" s="112"/>
    </row>
    <row r="26" spans="1:5" ht="38.25" x14ac:dyDescent="0.2">
      <c r="A26" s="219" t="s">
        <v>21</v>
      </c>
      <c r="B26" s="115" t="s">
        <v>22</v>
      </c>
      <c r="C26" s="115" t="s">
        <v>142</v>
      </c>
      <c r="D26" s="115"/>
      <c r="E26" s="88" t="s">
        <v>112</v>
      </c>
    </row>
    <row r="27" spans="1:5" ht="51" x14ac:dyDescent="0.2">
      <c r="A27" s="220"/>
      <c r="B27" s="113" t="s">
        <v>43</v>
      </c>
      <c r="C27" s="113" t="s">
        <v>143</v>
      </c>
      <c r="D27" s="113"/>
      <c r="E27" s="112" t="s">
        <v>114</v>
      </c>
    </row>
    <row r="28" spans="1:5" x14ac:dyDescent="0.2">
      <c r="A28" s="220"/>
      <c r="B28" s="113" t="s">
        <v>23</v>
      </c>
      <c r="C28" s="113" t="s">
        <v>129</v>
      </c>
      <c r="D28" s="113"/>
      <c r="E28" s="112" t="s">
        <v>113</v>
      </c>
    </row>
    <row r="29" spans="1:5" ht="51" x14ac:dyDescent="0.2">
      <c r="A29" s="220"/>
      <c r="B29" s="114" t="s">
        <v>28</v>
      </c>
      <c r="C29" s="114" t="s">
        <v>130</v>
      </c>
      <c r="D29" s="114"/>
      <c r="E29" s="87"/>
    </row>
    <row r="30" spans="1:5" ht="38.25" x14ac:dyDescent="0.2">
      <c r="A30" s="220"/>
      <c r="B30" s="116" t="s">
        <v>44</v>
      </c>
      <c r="C30" s="116" t="s">
        <v>60</v>
      </c>
      <c r="D30" s="116"/>
      <c r="E30" s="93"/>
    </row>
    <row r="31" spans="1:5" ht="38.25" x14ac:dyDescent="0.2">
      <c r="A31" s="220"/>
      <c r="B31" s="114" t="s">
        <v>24</v>
      </c>
      <c r="C31" s="114" t="s">
        <v>131</v>
      </c>
      <c r="D31" s="114" t="s">
        <v>50</v>
      </c>
      <c r="E31" s="87"/>
    </row>
    <row r="32" spans="1:5" x14ac:dyDescent="0.2">
      <c r="A32" s="220"/>
      <c r="B32" s="117" t="s">
        <v>25</v>
      </c>
      <c r="C32" s="117" t="s">
        <v>88</v>
      </c>
      <c r="D32" s="117" t="s">
        <v>50</v>
      </c>
      <c r="E32" s="96"/>
    </row>
    <row r="33" spans="1:5" ht="25.5" x14ac:dyDescent="0.2">
      <c r="A33" s="221"/>
      <c r="B33" s="116" t="s">
        <v>49</v>
      </c>
      <c r="C33" s="116" t="s">
        <v>132</v>
      </c>
      <c r="D33" s="116" t="s">
        <v>50</v>
      </c>
      <c r="E33" s="93"/>
    </row>
    <row r="34" spans="1:5" ht="25.5" x14ac:dyDescent="0.2">
      <c r="A34" s="81" t="s">
        <v>26</v>
      </c>
      <c r="B34" s="114" t="s">
        <v>29</v>
      </c>
      <c r="C34" s="114" t="s">
        <v>59</v>
      </c>
      <c r="D34" s="114" t="s">
        <v>56</v>
      </c>
      <c r="E34" s="87" t="s">
        <v>111</v>
      </c>
    </row>
    <row r="35" spans="1:5" ht="25.5" x14ac:dyDescent="0.2">
      <c r="A35" s="36" t="s">
        <v>27</v>
      </c>
      <c r="B35" s="118" t="s">
        <v>27</v>
      </c>
      <c r="C35" s="118" t="s">
        <v>97</v>
      </c>
      <c r="D35" s="118"/>
      <c r="E35" s="94" t="s">
        <v>104</v>
      </c>
    </row>
  </sheetData>
  <mergeCells count="8">
    <mergeCell ref="A17:A25"/>
    <mergeCell ref="A4:B4"/>
    <mergeCell ref="A1:B1"/>
    <mergeCell ref="A26:A33"/>
    <mergeCell ref="A2:B2"/>
    <mergeCell ref="A3:B3"/>
    <mergeCell ref="A9:A16"/>
    <mergeCell ref="A5:B5"/>
  </mergeCells>
  <hyperlinks>
    <hyperlink ref="E35" r:id="rId1"/>
    <hyperlink ref="E10" r:id="rId2"/>
    <hyperlink ref="E13" r:id="rId3"/>
    <hyperlink ref="E11" r:id="rId4"/>
    <hyperlink ref="E12" r:id="rId5"/>
    <hyperlink ref="E15" r:id="rId6"/>
    <hyperlink ref="E16" r:id="rId7"/>
    <hyperlink ref="E34" r:id="rId8"/>
    <hyperlink ref="E26" r:id="rId9"/>
    <hyperlink ref="E28" r:id="rId10"/>
    <hyperlink ref="E27" r:id="rId11"/>
    <hyperlink ref="E17" r:id="rId12"/>
    <hyperlink ref="E18" r:id="rId13"/>
    <hyperlink ref="E19" r:id="rId14"/>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36"/>
  <sheetViews>
    <sheetView topLeftCell="D1" zoomScaleNormal="100" zoomScaleSheetLayoutView="100" workbookViewId="0">
      <pane ySplit="4" topLeftCell="A14" activePane="bottomLeft" state="frozen"/>
      <selection pane="bottomLeft" activeCell="J5" sqref="J5"/>
    </sheetView>
  </sheetViews>
  <sheetFormatPr defaultColWidth="10.7109375" defaultRowHeight="15.75" customHeight="1" x14ac:dyDescent="0.2"/>
  <cols>
    <col min="1" max="1" width="13.140625" style="61" customWidth="1"/>
    <col min="2" max="8" width="10.7109375" style="59"/>
    <col min="9" max="9" width="10.7109375" style="61"/>
    <col min="10" max="18" width="10.7109375" style="59"/>
    <col min="19" max="19" width="10.7109375" style="61"/>
    <col min="20" max="23" width="10.7109375" style="59"/>
    <col min="24" max="24" width="13" style="59" customWidth="1"/>
    <col min="25" max="27" width="10.7109375" style="59"/>
    <col min="28" max="28" width="16.7109375" style="122" customWidth="1"/>
    <col min="29" max="16384" width="10.7109375" style="59"/>
  </cols>
  <sheetData>
    <row r="1" spans="1:30" s="125" customFormat="1" ht="15.75" customHeight="1" x14ac:dyDescent="0.2">
      <c r="A1" s="123" t="s">
        <v>238</v>
      </c>
      <c r="B1" s="77"/>
      <c r="C1" s="77"/>
      <c r="D1" s="77" t="s">
        <v>479</v>
      </c>
      <c r="E1" s="77"/>
      <c r="F1" s="77"/>
      <c r="G1" s="77"/>
      <c r="I1" s="234" t="s">
        <v>225</v>
      </c>
      <c r="J1" s="234"/>
      <c r="K1" s="235" t="s">
        <v>220</v>
      </c>
      <c r="L1" s="235"/>
      <c r="M1" s="236" t="s">
        <v>221</v>
      </c>
      <c r="N1" s="236"/>
      <c r="O1" s="77"/>
      <c r="P1" s="77"/>
      <c r="Q1" s="77"/>
      <c r="R1" s="77"/>
      <c r="S1" s="124"/>
    </row>
    <row r="2" spans="1:30" s="125" customFormat="1" ht="17.45" customHeight="1" thickBot="1" x14ac:dyDescent="0.25">
      <c r="A2" s="123" t="s">
        <v>239</v>
      </c>
      <c r="B2" s="77"/>
      <c r="C2" s="77"/>
      <c r="D2" s="77"/>
      <c r="E2" s="77"/>
      <c r="F2" s="77"/>
      <c r="G2" s="77"/>
      <c r="I2" s="234"/>
      <c r="J2" s="234"/>
      <c r="K2" s="235"/>
      <c r="L2" s="235"/>
      <c r="M2" s="236"/>
      <c r="N2" s="236"/>
      <c r="O2" s="77"/>
      <c r="P2" s="77"/>
      <c r="Q2" s="77"/>
      <c r="R2" s="77"/>
      <c r="S2" s="124"/>
    </row>
    <row r="3" spans="1:30" s="60" customFormat="1" ht="23.45" customHeight="1" x14ac:dyDescent="0.2">
      <c r="A3" s="84"/>
      <c r="B3" s="84"/>
      <c r="C3" s="84"/>
      <c r="D3" s="230" t="s">
        <v>231</v>
      </c>
      <c r="E3" s="231"/>
      <c r="F3" s="231"/>
      <c r="G3" s="232"/>
      <c r="H3" s="83"/>
      <c r="I3" s="84"/>
      <c r="J3" s="83"/>
      <c r="K3" s="83"/>
      <c r="L3" s="83"/>
      <c r="M3" s="83"/>
      <c r="N3" s="83"/>
      <c r="O3" s="83"/>
      <c r="P3" s="83"/>
      <c r="Q3" s="83"/>
      <c r="R3" s="83"/>
      <c r="S3" s="84"/>
      <c r="T3" s="233"/>
      <c r="U3" s="233"/>
      <c r="V3" s="233"/>
      <c r="W3" s="83"/>
      <c r="X3" s="83"/>
      <c r="Y3" s="83"/>
      <c r="Z3" s="83"/>
      <c r="AA3" s="83"/>
      <c r="AB3" s="121"/>
    </row>
    <row r="4" spans="1:30" s="78" customFormat="1" ht="76.900000000000006" customHeight="1" x14ac:dyDescent="0.2">
      <c r="A4" s="89" t="s">
        <v>133</v>
      </c>
      <c r="B4" s="97" t="s">
        <v>3</v>
      </c>
      <c r="C4" s="97" t="s">
        <v>4</v>
      </c>
      <c r="D4" s="89" t="s">
        <v>5</v>
      </c>
      <c r="E4" s="89" t="s">
        <v>6</v>
      </c>
      <c r="F4" s="89" t="s">
        <v>196</v>
      </c>
      <c r="G4" s="89" t="s">
        <v>8</v>
      </c>
      <c r="H4" s="98" t="s">
        <v>9</v>
      </c>
      <c r="I4" s="99" t="s">
        <v>11</v>
      </c>
      <c r="J4" s="98" t="s">
        <v>13</v>
      </c>
      <c r="K4" s="89" t="s">
        <v>14</v>
      </c>
      <c r="L4" s="89" t="s">
        <v>16</v>
      </c>
      <c r="M4" s="98" t="s">
        <v>18</v>
      </c>
      <c r="N4" s="98" t="s">
        <v>46</v>
      </c>
      <c r="O4" s="89" t="s">
        <v>19</v>
      </c>
      <c r="P4" s="89" t="s">
        <v>47</v>
      </c>
      <c r="Q4" s="89" t="s">
        <v>20</v>
      </c>
      <c r="R4" s="89" t="s">
        <v>48</v>
      </c>
      <c r="S4" s="99" t="s">
        <v>22</v>
      </c>
      <c r="T4" s="89" t="s">
        <v>43</v>
      </c>
      <c r="U4" s="89" t="s">
        <v>23</v>
      </c>
      <c r="V4" s="82" t="s">
        <v>28</v>
      </c>
      <c r="W4" s="90" t="s">
        <v>44</v>
      </c>
      <c r="X4" s="82" t="s">
        <v>24</v>
      </c>
      <c r="Y4" s="95" t="s">
        <v>214</v>
      </c>
      <c r="Z4" s="90" t="s">
        <v>215</v>
      </c>
      <c r="AA4" s="82" t="s">
        <v>29</v>
      </c>
      <c r="AB4" s="120" t="s">
        <v>27</v>
      </c>
      <c r="AC4" s="91"/>
      <c r="AD4" s="91"/>
    </row>
    <row r="5" spans="1:30" s="102" customFormat="1" ht="13.5" customHeight="1" x14ac:dyDescent="0.2">
      <c r="A5" s="100" t="s">
        <v>248</v>
      </c>
      <c r="B5" s="77" t="s">
        <v>249</v>
      </c>
      <c r="C5" s="85" t="s">
        <v>250</v>
      </c>
      <c r="D5" s="85" t="s">
        <v>251</v>
      </c>
      <c r="E5" s="85" t="s">
        <v>252</v>
      </c>
      <c r="F5" s="85" t="s">
        <v>253</v>
      </c>
      <c r="G5" s="85" t="s">
        <v>186</v>
      </c>
      <c r="H5" s="85" t="s">
        <v>254</v>
      </c>
      <c r="I5" s="85" t="s">
        <v>255</v>
      </c>
      <c r="J5" s="85" t="s">
        <v>30</v>
      </c>
      <c r="K5" s="85"/>
      <c r="L5" s="85"/>
      <c r="M5" s="85" t="s">
        <v>32</v>
      </c>
      <c r="N5" s="85" t="s">
        <v>256</v>
      </c>
      <c r="O5" s="171"/>
      <c r="P5" s="172"/>
      <c r="Q5" s="85"/>
      <c r="R5" s="101"/>
      <c r="S5" s="85" t="s">
        <v>257</v>
      </c>
      <c r="T5" s="85" t="s">
        <v>258</v>
      </c>
      <c r="U5" s="85" t="s">
        <v>259</v>
      </c>
      <c r="V5" s="172">
        <v>2284.63</v>
      </c>
      <c r="W5" s="85" t="s">
        <v>260</v>
      </c>
      <c r="X5" s="85" t="s">
        <v>249</v>
      </c>
      <c r="Y5" s="85" t="s">
        <v>249</v>
      </c>
      <c r="Z5" s="172">
        <v>2284.63</v>
      </c>
      <c r="AA5" s="85" t="s">
        <v>41</v>
      </c>
      <c r="AB5" s="85" t="s">
        <v>261</v>
      </c>
      <c r="AC5" s="85"/>
      <c r="AD5" s="85"/>
    </row>
    <row r="6" spans="1:30" s="102" customFormat="1" ht="12.75" x14ac:dyDescent="0.2">
      <c r="A6" s="100" t="s">
        <v>262</v>
      </c>
      <c r="B6" s="77" t="s">
        <v>249</v>
      </c>
      <c r="C6" s="85" t="s">
        <v>263</v>
      </c>
      <c r="D6" s="85" t="s">
        <v>264</v>
      </c>
      <c r="E6" s="85" t="s">
        <v>265</v>
      </c>
      <c r="F6" s="85" t="s">
        <v>266</v>
      </c>
      <c r="G6" s="85" t="s">
        <v>186</v>
      </c>
      <c r="H6" s="85" t="s">
        <v>267</v>
      </c>
      <c r="I6" s="85" t="s">
        <v>268</v>
      </c>
      <c r="J6" s="85" t="s">
        <v>30</v>
      </c>
      <c r="K6" s="85"/>
      <c r="L6" s="85"/>
      <c r="M6" s="85" t="s">
        <v>32</v>
      </c>
      <c r="N6" s="85" t="s">
        <v>269</v>
      </c>
      <c r="O6" s="171"/>
      <c r="P6" s="172"/>
      <c r="Q6" s="85"/>
      <c r="R6" s="101"/>
      <c r="S6" s="85" t="s">
        <v>270</v>
      </c>
      <c r="T6" s="85" t="s">
        <v>271</v>
      </c>
      <c r="U6" s="85" t="s">
        <v>34</v>
      </c>
      <c r="V6" s="172">
        <v>2980.12</v>
      </c>
      <c r="W6" s="85" t="s">
        <v>260</v>
      </c>
      <c r="X6" s="85" t="s">
        <v>249</v>
      </c>
      <c r="Y6" s="85" t="s">
        <v>249</v>
      </c>
      <c r="Z6" s="172">
        <v>2980.12</v>
      </c>
      <c r="AA6" s="85" t="s">
        <v>41</v>
      </c>
      <c r="AB6" s="85" t="s">
        <v>272</v>
      </c>
      <c r="AC6" s="85"/>
      <c r="AD6" s="85"/>
    </row>
    <row r="7" spans="1:30" s="102" customFormat="1" ht="15.75" customHeight="1" x14ac:dyDescent="0.2">
      <c r="A7" s="100" t="s">
        <v>273</v>
      </c>
      <c r="B7" s="77" t="s">
        <v>249</v>
      </c>
      <c r="C7" s="85" t="s">
        <v>274</v>
      </c>
      <c r="D7" s="85" t="s">
        <v>264</v>
      </c>
      <c r="E7" s="85" t="s">
        <v>265</v>
      </c>
      <c r="F7" s="85" t="s">
        <v>266</v>
      </c>
      <c r="G7" s="85" t="s">
        <v>186</v>
      </c>
      <c r="H7" s="85" t="s">
        <v>275</v>
      </c>
      <c r="I7" s="85" t="s">
        <v>268</v>
      </c>
      <c r="J7" s="85" t="s">
        <v>30</v>
      </c>
      <c r="K7" s="85"/>
      <c r="L7" s="85"/>
      <c r="M7" s="85" t="s">
        <v>191</v>
      </c>
      <c r="N7" s="85" t="s">
        <v>276</v>
      </c>
      <c r="O7" s="171"/>
      <c r="P7" s="172"/>
      <c r="Q7" s="85"/>
      <c r="R7" s="101"/>
      <c r="S7" s="85" t="s">
        <v>277</v>
      </c>
      <c r="T7" s="85" t="s">
        <v>278</v>
      </c>
      <c r="U7" s="85" t="s">
        <v>34</v>
      </c>
      <c r="V7" s="172">
        <v>2963.32</v>
      </c>
      <c r="W7" s="85" t="s">
        <v>260</v>
      </c>
      <c r="X7" s="85" t="s">
        <v>249</v>
      </c>
      <c r="Y7" s="85" t="s">
        <v>249</v>
      </c>
      <c r="Z7" s="172">
        <v>2963.32</v>
      </c>
      <c r="AA7" s="85" t="s">
        <v>41</v>
      </c>
      <c r="AB7" s="85" t="s">
        <v>279</v>
      </c>
      <c r="AC7" s="85"/>
      <c r="AD7" s="85"/>
    </row>
    <row r="8" spans="1:30" s="102" customFormat="1" ht="15.75" customHeight="1" x14ac:dyDescent="0.2">
      <c r="A8" s="100" t="s">
        <v>280</v>
      </c>
      <c r="B8" s="77" t="s">
        <v>249</v>
      </c>
      <c r="C8" s="85" t="s">
        <v>281</v>
      </c>
      <c r="D8" s="85" t="s">
        <v>264</v>
      </c>
      <c r="E8" s="85" t="s">
        <v>282</v>
      </c>
      <c r="F8" s="85" t="s">
        <v>283</v>
      </c>
      <c r="G8" s="85" t="s">
        <v>186</v>
      </c>
      <c r="H8" s="85" t="s">
        <v>284</v>
      </c>
      <c r="I8" s="85" t="s">
        <v>249</v>
      </c>
      <c r="J8" s="85" t="s">
        <v>30</v>
      </c>
      <c r="K8" s="85"/>
      <c r="L8" s="85"/>
      <c r="M8" s="85" t="s">
        <v>189</v>
      </c>
      <c r="N8" s="85" t="s">
        <v>285</v>
      </c>
      <c r="O8" s="171"/>
      <c r="P8" s="172"/>
      <c r="Q8" s="85"/>
      <c r="R8" s="101"/>
      <c r="S8" s="85" t="s">
        <v>286</v>
      </c>
      <c r="T8" s="85" t="s">
        <v>287</v>
      </c>
      <c r="U8" s="85" t="s">
        <v>34</v>
      </c>
      <c r="V8" s="172">
        <v>1877.53</v>
      </c>
      <c r="W8" s="85" t="s">
        <v>260</v>
      </c>
      <c r="X8" s="85" t="s">
        <v>249</v>
      </c>
      <c r="Y8" s="85" t="s">
        <v>249</v>
      </c>
      <c r="Z8" s="172">
        <v>1877.53</v>
      </c>
      <c r="AA8" s="85" t="s">
        <v>41</v>
      </c>
      <c r="AB8" s="85" t="s">
        <v>288</v>
      </c>
      <c r="AC8" s="85"/>
      <c r="AD8" s="85"/>
    </row>
    <row r="9" spans="1:30" s="85" customFormat="1" ht="15.75" customHeight="1" x14ac:dyDescent="0.2">
      <c r="A9" s="92" t="s">
        <v>289</v>
      </c>
      <c r="B9" s="77" t="s">
        <v>249</v>
      </c>
      <c r="C9" t="s">
        <v>290</v>
      </c>
      <c r="D9" t="s">
        <v>291</v>
      </c>
      <c r="E9" t="s">
        <v>292</v>
      </c>
      <c r="F9" t="s">
        <v>293</v>
      </c>
      <c r="G9" t="s">
        <v>186</v>
      </c>
      <c r="H9" t="s">
        <v>294</v>
      </c>
      <c r="I9" t="s">
        <v>295</v>
      </c>
      <c r="J9" t="s">
        <v>30</v>
      </c>
      <c r="K9" s="171"/>
      <c r="L9"/>
      <c r="M9" s="184" t="s">
        <v>187</v>
      </c>
      <c r="N9" t="s">
        <v>296</v>
      </c>
      <c r="O9" s="171"/>
      <c r="P9" s="173"/>
      <c r="Q9"/>
      <c r="R9" s="86"/>
      <c r="S9" t="s">
        <v>297</v>
      </c>
      <c r="T9" t="s">
        <v>298</v>
      </c>
      <c r="U9" t="s">
        <v>38</v>
      </c>
      <c r="V9" s="173">
        <v>1680</v>
      </c>
      <c r="W9" t="s">
        <v>260</v>
      </c>
      <c r="X9" t="s">
        <v>249</v>
      </c>
      <c r="Y9" t="s">
        <v>249</v>
      </c>
      <c r="Z9" s="173">
        <v>1680</v>
      </c>
      <c r="AA9" t="s">
        <v>41</v>
      </c>
      <c r="AB9" t="s">
        <v>249</v>
      </c>
    </row>
    <row r="10" spans="1:30" s="85" customFormat="1" ht="15.75" customHeight="1" x14ac:dyDescent="0.2">
      <c r="A10" s="92" t="s">
        <v>257</v>
      </c>
      <c r="B10" s="77" t="s">
        <v>249</v>
      </c>
      <c r="C10" t="s">
        <v>300</v>
      </c>
      <c r="D10" t="s">
        <v>251</v>
      </c>
      <c r="E10" t="s">
        <v>301</v>
      </c>
      <c r="F10" t="s">
        <v>302</v>
      </c>
      <c r="G10" t="s">
        <v>186</v>
      </c>
      <c r="H10" t="s">
        <v>303</v>
      </c>
      <c r="I10" t="s">
        <v>255</v>
      </c>
      <c r="J10" t="s">
        <v>30</v>
      </c>
      <c r="K10" s="171"/>
      <c r="L10"/>
      <c r="M10" s="184" t="s">
        <v>189</v>
      </c>
      <c r="N10" t="s">
        <v>304</v>
      </c>
      <c r="O10" s="171"/>
      <c r="P10" s="173"/>
      <c r="Q10"/>
      <c r="R10" s="86"/>
      <c r="S10" t="s">
        <v>305</v>
      </c>
      <c r="T10" t="s">
        <v>306</v>
      </c>
      <c r="U10" t="s">
        <v>259</v>
      </c>
      <c r="V10" s="173">
        <v>796.89</v>
      </c>
      <c r="W10" t="s">
        <v>260</v>
      </c>
      <c r="X10" t="s">
        <v>249</v>
      </c>
      <c r="Y10" t="s">
        <v>249</v>
      </c>
      <c r="Z10" s="173">
        <v>796.89</v>
      </c>
      <c r="AA10" t="s">
        <v>41</v>
      </c>
      <c r="AB10" t="s">
        <v>307</v>
      </c>
    </row>
    <row r="11" spans="1:30" s="85" customFormat="1" ht="15.75" customHeight="1" x14ac:dyDescent="0.2">
      <c r="A11" s="189" t="s">
        <v>484</v>
      </c>
      <c r="B11" s="193"/>
      <c r="C11" s="190" t="s">
        <v>485</v>
      </c>
      <c r="D11" s="191" t="s">
        <v>486</v>
      </c>
      <c r="E11" s="191" t="s">
        <v>487</v>
      </c>
      <c r="F11" s="191" t="s">
        <v>488</v>
      </c>
      <c r="G11" s="191" t="s">
        <v>186</v>
      </c>
      <c r="H11" s="190" t="s">
        <v>489</v>
      </c>
      <c r="I11" s="192" t="s">
        <v>490</v>
      </c>
      <c r="J11" s="190" t="s">
        <v>30</v>
      </c>
      <c r="K11" s="193"/>
      <c r="L11" s="191"/>
      <c r="M11" s="190" t="s">
        <v>189</v>
      </c>
      <c r="N11" s="190" t="s">
        <v>491</v>
      </c>
      <c r="O11" s="193"/>
      <c r="P11" s="194"/>
      <c r="Q11" s="191"/>
      <c r="R11" s="195"/>
      <c r="S11" s="196" t="s">
        <v>492</v>
      </c>
      <c r="T11" s="197">
        <v>1462.5</v>
      </c>
      <c r="U11" s="197" t="s">
        <v>38</v>
      </c>
      <c r="V11" s="201">
        <v>1462.5</v>
      </c>
      <c r="W11" s="197">
        <v>0</v>
      </c>
      <c r="X11" s="197" t="s">
        <v>148</v>
      </c>
      <c r="Y11" s="197"/>
      <c r="Z11" s="200">
        <v>0</v>
      </c>
      <c r="AA11" s="198" t="s">
        <v>41</v>
      </c>
      <c r="AB11" s="199" t="s">
        <v>493</v>
      </c>
    </row>
    <row r="12" spans="1:30" s="85" customFormat="1" ht="15.75" customHeight="1" x14ac:dyDescent="0.2">
      <c r="A12" s="92" t="s">
        <v>308</v>
      </c>
      <c r="B12" s="77" t="s">
        <v>249</v>
      </c>
      <c r="C12" t="s">
        <v>480</v>
      </c>
      <c r="D12" t="s">
        <v>309</v>
      </c>
      <c r="E12" t="s">
        <v>310</v>
      </c>
      <c r="F12" t="s">
        <v>311</v>
      </c>
      <c r="G12" t="s">
        <v>186</v>
      </c>
      <c r="H12" s="188" t="s">
        <v>312</v>
      </c>
      <c r="I12" t="s">
        <v>249</v>
      </c>
      <c r="J12" t="s">
        <v>30</v>
      </c>
      <c r="K12" s="171"/>
      <c r="L12"/>
      <c r="M12" s="184" t="s">
        <v>32</v>
      </c>
      <c r="N12" t="s">
        <v>313</v>
      </c>
      <c r="O12" s="171"/>
      <c r="P12" s="173"/>
      <c r="Q12"/>
      <c r="R12" s="86"/>
      <c r="S12" t="s">
        <v>314</v>
      </c>
      <c r="T12" t="s">
        <v>315</v>
      </c>
      <c r="U12" t="s">
        <v>38</v>
      </c>
      <c r="V12" s="173">
        <v>536.4</v>
      </c>
      <c r="W12" t="s">
        <v>260</v>
      </c>
      <c r="X12" t="s">
        <v>157</v>
      </c>
      <c r="Y12" t="s">
        <v>249</v>
      </c>
      <c r="Z12" s="173">
        <v>536.4</v>
      </c>
      <c r="AA12" t="s">
        <v>41</v>
      </c>
      <c r="AB12" t="s">
        <v>249</v>
      </c>
    </row>
    <row r="13" spans="1:30" s="85" customFormat="1" ht="15.75" customHeight="1" x14ac:dyDescent="0.2">
      <c r="A13" s="92" t="s">
        <v>481</v>
      </c>
      <c r="B13" s="77" t="s">
        <v>316</v>
      </c>
      <c r="C13" t="s">
        <v>317</v>
      </c>
      <c r="D13" t="s">
        <v>264</v>
      </c>
      <c r="E13" t="s">
        <v>265</v>
      </c>
      <c r="F13" t="s">
        <v>266</v>
      </c>
      <c r="G13" t="s">
        <v>186</v>
      </c>
      <c r="H13" s="188" t="s">
        <v>318</v>
      </c>
      <c r="I13" t="s">
        <v>268</v>
      </c>
      <c r="J13" t="s">
        <v>30</v>
      </c>
      <c r="K13" s="171"/>
      <c r="L13"/>
      <c r="M13" s="184" t="s">
        <v>191</v>
      </c>
      <c r="N13" t="s">
        <v>276</v>
      </c>
      <c r="O13" s="171"/>
      <c r="P13" s="173"/>
      <c r="Q13"/>
      <c r="R13" s="86"/>
      <c r="S13" t="s">
        <v>319</v>
      </c>
      <c r="T13" t="s">
        <v>320</v>
      </c>
      <c r="U13" t="s">
        <v>34</v>
      </c>
      <c r="V13" s="173">
        <v>2997.97</v>
      </c>
      <c r="W13" t="s">
        <v>260</v>
      </c>
      <c r="X13" t="s">
        <v>249</v>
      </c>
      <c r="Y13" t="s">
        <v>249</v>
      </c>
      <c r="Z13" s="173">
        <v>2997.97</v>
      </c>
      <c r="AA13" t="s">
        <v>41</v>
      </c>
      <c r="AB13" t="s">
        <v>321</v>
      </c>
    </row>
    <row r="14" spans="1:30" s="85" customFormat="1" ht="15.75" customHeight="1" x14ac:dyDescent="0.2">
      <c r="A14" s="92" t="s">
        <v>482</v>
      </c>
      <c r="B14" s="77" t="s">
        <v>249</v>
      </c>
      <c r="C14" s="188" t="s">
        <v>322</v>
      </c>
      <c r="D14" t="s">
        <v>323</v>
      </c>
      <c r="E14" t="s">
        <v>324</v>
      </c>
      <c r="F14" t="s">
        <v>325</v>
      </c>
      <c r="G14" t="s">
        <v>186</v>
      </c>
      <c r="H14" s="188" t="s">
        <v>326</v>
      </c>
      <c r="I14" t="s">
        <v>327</v>
      </c>
      <c r="J14" t="s">
        <v>30</v>
      </c>
      <c r="K14" s="171"/>
      <c r="L14"/>
      <c r="M14" s="184" t="s">
        <v>187</v>
      </c>
      <c r="N14" t="s">
        <v>328</v>
      </c>
      <c r="O14" s="171"/>
      <c r="P14" s="173"/>
      <c r="Q14"/>
      <c r="R14" s="86"/>
      <c r="S14" t="s">
        <v>329</v>
      </c>
      <c r="T14" t="s">
        <v>330</v>
      </c>
      <c r="U14" t="s">
        <v>38</v>
      </c>
      <c r="V14" s="173">
        <v>2559.6</v>
      </c>
      <c r="W14" t="s">
        <v>260</v>
      </c>
      <c r="X14" t="s">
        <v>249</v>
      </c>
      <c r="Y14" t="s">
        <v>249</v>
      </c>
      <c r="Z14" s="173">
        <v>2559.6</v>
      </c>
      <c r="AA14" t="s">
        <v>41</v>
      </c>
      <c r="AB14" t="s">
        <v>249</v>
      </c>
    </row>
    <row r="15" spans="1:30" s="85" customFormat="1" ht="15.75" customHeight="1" x14ac:dyDescent="0.2">
      <c r="A15" s="92" t="s">
        <v>331</v>
      </c>
      <c r="B15" s="77" t="s">
        <v>249</v>
      </c>
      <c r="C15" s="188" t="s">
        <v>332</v>
      </c>
      <c r="D15" t="s">
        <v>333</v>
      </c>
      <c r="E15" t="s">
        <v>334</v>
      </c>
      <c r="F15" t="s">
        <v>335</v>
      </c>
      <c r="G15" t="s">
        <v>186</v>
      </c>
      <c r="H15" t="s">
        <v>336</v>
      </c>
      <c r="I15" t="s">
        <v>337</v>
      </c>
      <c r="J15" t="s">
        <v>30</v>
      </c>
      <c r="K15" s="171"/>
      <c r="L15"/>
      <c r="M15" s="184" t="s">
        <v>191</v>
      </c>
      <c r="N15" t="s">
        <v>338</v>
      </c>
      <c r="O15" s="171"/>
      <c r="P15" s="173"/>
      <c r="Q15"/>
      <c r="R15" s="86"/>
      <c r="S15" t="s">
        <v>339</v>
      </c>
      <c r="T15" t="s">
        <v>340</v>
      </c>
      <c r="U15" t="s">
        <v>38</v>
      </c>
      <c r="V15" s="173">
        <v>2785.2</v>
      </c>
      <c r="W15" t="s">
        <v>260</v>
      </c>
      <c r="X15" t="s">
        <v>249</v>
      </c>
      <c r="Y15" t="s">
        <v>249</v>
      </c>
      <c r="Z15" s="173">
        <v>2785.2</v>
      </c>
      <c r="AA15" t="s">
        <v>41</v>
      </c>
      <c r="AB15"/>
    </row>
    <row r="16" spans="1:30" s="85" customFormat="1" ht="15.75" customHeight="1" x14ac:dyDescent="0.2">
      <c r="A16" s="92" t="s">
        <v>341</v>
      </c>
      <c r="B16" s="77" t="s">
        <v>249</v>
      </c>
      <c r="C16" t="s">
        <v>342</v>
      </c>
      <c r="D16" t="s">
        <v>343</v>
      </c>
      <c r="E16" t="s">
        <v>344</v>
      </c>
      <c r="F16" t="s">
        <v>345</v>
      </c>
      <c r="G16" t="s">
        <v>186</v>
      </c>
      <c r="H16" t="s">
        <v>346</v>
      </c>
      <c r="I16" t="s">
        <v>347</v>
      </c>
      <c r="J16" t="s">
        <v>30</v>
      </c>
      <c r="K16" s="171"/>
      <c r="L16"/>
      <c r="M16" s="184" t="s">
        <v>189</v>
      </c>
      <c r="N16" t="s">
        <v>348</v>
      </c>
      <c r="O16" s="171"/>
      <c r="P16" s="173"/>
      <c r="Q16"/>
      <c r="R16" s="86"/>
      <c r="S16" t="s">
        <v>349</v>
      </c>
      <c r="T16" t="s">
        <v>350</v>
      </c>
      <c r="U16" t="s">
        <v>38</v>
      </c>
      <c r="V16" s="173">
        <v>1273.6500000000001</v>
      </c>
      <c r="W16" t="s">
        <v>260</v>
      </c>
      <c r="X16" t="s">
        <v>249</v>
      </c>
      <c r="Y16" t="s">
        <v>249</v>
      </c>
      <c r="Z16" s="173">
        <v>1273.6500000000001</v>
      </c>
      <c r="AA16" t="s">
        <v>41</v>
      </c>
      <c r="AB16" t="s">
        <v>249</v>
      </c>
    </row>
    <row r="17" spans="1:30" s="85" customFormat="1" ht="15.75" customHeight="1" x14ac:dyDescent="0.2">
      <c r="A17" s="92" t="s">
        <v>349</v>
      </c>
      <c r="B17" s="77" t="s">
        <v>249</v>
      </c>
      <c r="C17" t="s">
        <v>351</v>
      </c>
      <c r="D17" t="s">
        <v>352</v>
      </c>
      <c r="E17" t="s">
        <v>353</v>
      </c>
      <c r="F17" t="s">
        <v>354</v>
      </c>
      <c r="G17" t="s">
        <v>186</v>
      </c>
      <c r="H17" t="s">
        <v>355</v>
      </c>
      <c r="I17" t="s">
        <v>356</v>
      </c>
      <c r="J17" t="s">
        <v>30</v>
      </c>
      <c r="K17" s="171"/>
      <c r="L17"/>
      <c r="M17" s="184" t="s">
        <v>189</v>
      </c>
      <c r="N17" t="s">
        <v>357</v>
      </c>
      <c r="O17" s="171"/>
      <c r="P17" s="173"/>
      <c r="Q17"/>
      <c r="R17" s="86"/>
      <c r="S17" t="s">
        <v>349</v>
      </c>
      <c r="T17" t="s">
        <v>358</v>
      </c>
      <c r="U17" t="s">
        <v>38</v>
      </c>
      <c r="V17" s="173">
        <v>1398</v>
      </c>
      <c r="W17" t="s">
        <v>260</v>
      </c>
      <c r="X17" t="s">
        <v>249</v>
      </c>
      <c r="Y17" t="s">
        <v>249</v>
      </c>
      <c r="Z17" s="173">
        <v>1398</v>
      </c>
      <c r="AA17" t="s">
        <v>41</v>
      </c>
      <c r="AB17" t="s">
        <v>249</v>
      </c>
    </row>
    <row r="18" spans="1:30" s="85" customFormat="1" ht="15.75" customHeight="1" x14ac:dyDescent="0.2">
      <c r="A18" s="92" t="s">
        <v>359</v>
      </c>
      <c r="B18" s="77" t="s">
        <v>249</v>
      </c>
      <c r="C18" t="s">
        <v>360</v>
      </c>
      <c r="D18" t="s">
        <v>361</v>
      </c>
      <c r="E18" t="s">
        <v>362</v>
      </c>
      <c r="F18" t="s">
        <v>363</v>
      </c>
      <c r="G18" t="s">
        <v>186</v>
      </c>
      <c r="H18" t="s">
        <v>364</v>
      </c>
      <c r="I18" t="s">
        <v>365</v>
      </c>
      <c r="J18" t="s">
        <v>30</v>
      </c>
      <c r="K18" s="171"/>
      <c r="L18"/>
      <c r="M18" s="184" t="s">
        <v>189</v>
      </c>
      <c r="N18" t="s">
        <v>304</v>
      </c>
      <c r="O18" s="171"/>
      <c r="P18" s="173"/>
      <c r="Q18"/>
      <c r="R18" s="86"/>
      <c r="S18" t="s">
        <v>366</v>
      </c>
      <c r="T18" t="s">
        <v>367</v>
      </c>
      <c r="U18" t="s">
        <v>38</v>
      </c>
      <c r="V18" s="173">
        <v>2040</v>
      </c>
      <c r="W18" t="s">
        <v>260</v>
      </c>
      <c r="X18" t="s">
        <v>249</v>
      </c>
      <c r="Y18" t="s">
        <v>249</v>
      </c>
      <c r="Z18" s="173">
        <v>2040</v>
      </c>
      <c r="AA18" t="s">
        <v>41</v>
      </c>
      <c r="AB18" t="s">
        <v>249</v>
      </c>
    </row>
    <row r="19" spans="1:30" s="85" customFormat="1" ht="15.75" customHeight="1" x14ac:dyDescent="0.2">
      <c r="A19" s="92" t="s">
        <v>365</v>
      </c>
      <c r="B19" s="77" t="s">
        <v>249</v>
      </c>
      <c r="C19" t="s">
        <v>368</v>
      </c>
      <c r="D19" t="s">
        <v>309</v>
      </c>
      <c r="E19" t="s">
        <v>369</v>
      </c>
      <c r="F19" t="s">
        <v>370</v>
      </c>
      <c r="G19" t="s">
        <v>186</v>
      </c>
      <c r="H19" t="s">
        <v>371</v>
      </c>
      <c r="I19" t="s">
        <v>365</v>
      </c>
      <c r="J19" t="s">
        <v>30</v>
      </c>
      <c r="K19" s="171"/>
      <c r="L19"/>
      <c r="M19" s="184" t="s">
        <v>32</v>
      </c>
      <c r="N19" t="s">
        <v>372</v>
      </c>
      <c r="O19" s="171"/>
      <c r="P19" s="173"/>
      <c r="Q19"/>
      <c r="R19" s="86"/>
      <c r="S19" t="s">
        <v>373</v>
      </c>
      <c r="T19" t="s">
        <v>374</v>
      </c>
      <c r="U19" t="s">
        <v>38</v>
      </c>
      <c r="V19" s="173">
        <v>568.5</v>
      </c>
      <c r="W19" t="s">
        <v>260</v>
      </c>
      <c r="X19" t="s">
        <v>157</v>
      </c>
      <c r="Y19" t="s">
        <v>249</v>
      </c>
      <c r="Z19" s="173">
        <v>568.5</v>
      </c>
      <c r="AA19" t="s">
        <v>41</v>
      </c>
      <c r="AB19" t="s">
        <v>249</v>
      </c>
    </row>
    <row r="20" spans="1:30" s="85" customFormat="1" ht="15.75" customHeight="1" x14ac:dyDescent="0.2">
      <c r="A20" s="92" t="s">
        <v>375</v>
      </c>
      <c r="B20" s="85" t="s">
        <v>249</v>
      </c>
      <c r="C20" s="85" t="s">
        <v>376</v>
      </c>
      <c r="D20" s="85" t="s">
        <v>309</v>
      </c>
      <c r="E20" s="85" t="s">
        <v>377</v>
      </c>
      <c r="F20" s="85" t="s">
        <v>378</v>
      </c>
      <c r="G20" s="85" t="s">
        <v>186</v>
      </c>
      <c r="H20" s="85" t="s">
        <v>379</v>
      </c>
      <c r="I20" s="85" t="s">
        <v>380</v>
      </c>
      <c r="J20" s="85" t="s">
        <v>30</v>
      </c>
      <c r="K20" s="171"/>
      <c r="M20" s="171" t="s">
        <v>209</v>
      </c>
      <c r="N20" s="85" t="s">
        <v>381</v>
      </c>
      <c r="O20" s="171"/>
      <c r="P20" s="172"/>
      <c r="R20" s="86"/>
      <c r="S20" s="85" t="s">
        <v>382</v>
      </c>
      <c r="T20" s="85" t="s">
        <v>374</v>
      </c>
      <c r="U20" s="85" t="s">
        <v>38</v>
      </c>
      <c r="V20" s="172">
        <v>568.5</v>
      </c>
      <c r="W20" s="85" t="s">
        <v>260</v>
      </c>
      <c r="X20" s="85" t="s">
        <v>157</v>
      </c>
      <c r="Y20" s="85" t="s">
        <v>249</v>
      </c>
      <c r="Z20" s="172">
        <v>568.5</v>
      </c>
      <c r="AA20" s="85" t="s">
        <v>41</v>
      </c>
      <c r="AB20" s="85" t="s">
        <v>249</v>
      </c>
    </row>
    <row r="21" spans="1:30" s="85" customFormat="1" ht="15.75" customHeight="1" x14ac:dyDescent="0.2">
      <c r="A21" s="92" t="s">
        <v>383</v>
      </c>
      <c r="B21" s="174" t="s">
        <v>249</v>
      </c>
      <c r="C21" s="174" t="s">
        <v>384</v>
      </c>
      <c r="D21" s="174" t="s">
        <v>264</v>
      </c>
      <c r="E21" s="174" t="s">
        <v>385</v>
      </c>
      <c r="F21" s="174" t="s">
        <v>386</v>
      </c>
      <c r="G21" s="174" t="s">
        <v>186</v>
      </c>
      <c r="H21" s="174" t="s">
        <v>387</v>
      </c>
      <c r="I21" s="174" t="s">
        <v>388</v>
      </c>
      <c r="J21" s="174" t="s">
        <v>30</v>
      </c>
      <c r="K21" s="171"/>
      <c r="L21" s="174"/>
      <c r="M21" s="184" t="s">
        <v>189</v>
      </c>
      <c r="N21" s="174" t="s">
        <v>389</v>
      </c>
      <c r="O21" s="171"/>
      <c r="P21" s="175"/>
      <c r="Q21" s="174"/>
      <c r="R21" s="86"/>
      <c r="S21" s="174" t="s">
        <v>390</v>
      </c>
      <c r="T21" s="174" t="s">
        <v>391</v>
      </c>
      <c r="U21" s="174" t="s">
        <v>34</v>
      </c>
      <c r="V21" s="175">
        <v>2604.0700000000002</v>
      </c>
      <c r="W21" s="174" t="s">
        <v>260</v>
      </c>
      <c r="X21" s="174" t="s">
        <v>249</v>
      </c>
      <c r="Y21" s="174" t="s">
        <v>249</v>
      </c>
      <c r="Z21" s="175">
        <v>2604.0700000000002</v>
      </c>
      <c r="AA21" s="174" t="s">
        <v>41</v>
      </c>
      <c r="AB21" s="174" t="s">
        <v>392</v>
      </c>
      <c r="AC21" s="174"/>
      <c r="AD21" s="174"/>
    </row>
    <row r="22" spans="1:30" s="85" customFormat="1" ht="15.75" customHeight="1" x14ac:dyDescent="0.2">
      <c r="A22" s="92" t="s">
        <v>393</v>
      </c>
      <c r="B22" s="174" t="s">
        <v>249</v>
      </c>
      <c r="C22" s="174" t="s">
        <v>394</v>
      </c>
      <c r="D22" s="174" t="s">
        <v>395</v>
      </c>
      <c r="E22" s="174" t="s">
        <v>396</v>
      </c>
      <c r="F22" s="174" t="s">
        <v>249</v>
      </c>
      <c r="G22" s="174" t="s">
        <v>186</v>
      </c>
      <c r="H22" s="174" t="s">
        <v>397</v>
      </c>
      <c r="I22" s="174" t="s">
        <v>398</v>
      </c>
      <c r="J22" s="174" t="s">
        <v>30</v>
      </c>
      <c r="K22" s="171"/>
      <c r="L22" s="174"/>
      <c r="M22" s="184" t="s">
        <v>189</v>
      </c>
      <c r="N22" s="174" t="s">
        <v>357</v>
      </c>
      <c r="O22" s="171"/>
      <c r="P22" s="175"/>
      <c r="Q22" s="174"/>
      <c r="R22" s="86"/>
      <c r="S22" s="174" t="s">
        <v>399</v>
      </c>
      <c r="T22" s="174" t="s">
        <v>400</v>
      </c>
      <c r="U22" s="174" t="s">
        <v>38</v>
      </c>
      <c r="V22" s="175">
        <v>1920</v>
      </c>
      <c r="W22" s="174" t="s">
        <v>260</v>
      </c>
      <c r="X22" s="174" t="s">
        <v>249</v>
      </c>
      <c r="Y22" s="174" t="s">
        <v>249</v>
      </c>
      <c r="Z22" s="175">
        <v>1920</v>
      </c>
      <c r="AA22" s="174" t="s">
        <v>41</v>
      </c>
      <c r="AB22" s="174" t="s">
        <v>249</v>
      </c>
      <c r="AC22" s="174"/>
      <c r="AD22" s="174"/>
    </row>
    <row r="23" spans="1:30" s="85" customFormat="1" ht="12.6" customHeight="1" x14ac:dyDescent="0.2">
      <c r="A23" s="92" t="s">
        <v>401</v>
      </c>
      <c r="B23" s="174" t="s">
        <v>249</v>
      </c>
      <c r="C23" s="174" t="s">
        <v>402</v>
      </c>
      <c r="D23" s="174" t="s">
        <v>264</v>
      </c>
      <c r="E23" s="174" t="s">
        <v>403</v>
      </c>
      <c r="F23" s="174" t="s">
        <v>404</v>
      </c>
      <c r="G23" s="174" t="s">
        <v>186</v>
      </c>
      <c r="H23" s="174" t="s">
        <v>405</v>
      </c>
      <c r="I23" s="174" t="s">
        <v>406</v>
      </c>
      <c r="J23" s="174" t="s">
        <v>30</v>
      </c>
      <c r="K23" s="171"/>
      <c r="L23" s="174"/>
      <c r="M23" s="184" t="s">
        <v>189</v>
      </c>
      <c r="N23" s="174" t="s">
        <v>407</v>
      </c>
      <c r="O23" s="171"/>
      <c r="P23" s="175"/>
      <c r="Q23" s="174"/>
      <c r="R23" s="86"/>
      <c r="S23" s="174" t="s">
        <v>408</v>
      </c>
      <c r="T23" s="174" t="s">
        <v>409</v>
      </c>
      <c r="U23" s="174" t="s">
        <v>34</v>
      </c>
      <c r="V23" s="175">
        <v>2339.7399999999998</v>
      </c>
      <c r="W23" s="174" t="s">
        <v>260</v>
      </c>
      <c r="X23" s="174" t="s">
        <v>249</v>
      </c>
      <c r="Y23" s="174" t="s">
        <v>249</v>
      </c>
      <c r="Z23" s="175">
        <v>2339.7399999999998</v>
      </c>
      <c r="AA23" s="174" t="s">
        <v>41</v>
      </c>
      <c r="AB23" s="174" t="s">
        <v>410</v>
      </c>
      <c r="AC23" s="174"/>
      <c r="AD23" s="174"/>
    </row>
    <row r="24" spans="1:30" s="68" customFormat="1" ht="15.75" customHeight="1" x14ac:dyDescent="0.2">
      <c r="A24" s="92" t="s">
        <v>411</v>
      </c>
      <c r="B24" s="174" t="s">
        <v>249</v>
      </c>
      <c r="C24" s="174" t="s">
        <v>412</v>
      </c>
      <c r="D24" s="174" t="s">
        <v>251</v>
      </c>
      <c r="E24" s="174" t="s">
        <v>413</v>
      </c>
      <c r="F24" s="174" t="s">
        <v>414</v>
      </c>
      <c r="G24" s="174" t="s">
        <v>186</v>
      </c>
      <c r="H24" s="174" t="s">
        <v>415</v>
      </c>
      <c r="I24" s="174" t="s">
        <v>416</v>
      </c>
      <c r="J24" s="174" t="s">
        <v>30</v>
      </c>
      <c r="K24" s="171"/>
      <c r="L24" s="174"/>
      <c r="M24" s="184" t="s">
        <v>209</v>
      </c>
      <c r="N24" s="174" t="s">
        <v>417</v>
      </c>
      <c r="O24" s="171"/>
      <c r="P24" s="175"/>
      <c r="Q24" s="174"/>
      <c r="R24" s="86"/>
      <c r="S24" s="174" t="s">
        <v>418</v>
      </c>
      <c r="T24" s="174" t="s">
        <v>419</v>
      </c>
      <c r="U24" s="174" t="s">
        <v>259</v>
      </c>
      <c r="V24" s="175">
        <v>756.8</v>
      </c>
      <c r="W24" s="174" t="s">
        <v>260</v>
      </c>
      <c r="X24" s="174" t="s">
        <v>249</v>
      </c>
      <c r="Y24" s="174" t="s">
        <v>249</v>
      </c>
      <c r="Z24" s="175">
        <v>756.8</v>
      </c>
      <c r="AA24" s="174" t="s">
        <v>41</v>
      </c>
      <c r="AB24" s="174" t="s">
        <v>420</v>
      </c>
      <c r="AC24" s="174"/>
      <c r="AD24" s="174"/>
    </row>
    <row r="25" spans="1:30" ht="15.75" customHeight="1" x14ac:dyDescent="0.2">
      <c r="A25" s="182" t="s">
        <v>483</v>
      </c>
      <c r="B25" s="174" t="s">
        <v>249</v>
      </c>
      <c r="C25" s="174" t="s">
        <v>421</v>
      </c>
      <c r="D25" s="174" t="s">
        <v>422</v>
      </c>
      <c r="E25" s="174" t="s">
        <v>423</v>
      </c>
      <c r="F25" s="174" t="s">
        <v>424</v>
      </c>
      <c r="G25" s="174" t="s">
        <v>186</v>
      </c>
      <c r="H25" s="174" t="s">
        <v>425</v>
      </c>
      <c r="I25" s="174" t="s">
        <v>426</v>
      </c>
      <c r="J25" s="174" t="s">
        <v>30</v>
      </c>
      <c r="K25" s="184"/>
      <c r="L25" s="174"/>
      <c r="M25" s="184" t="s">
        <v>189</v>
      </c>
      <c r="N25" s="174" t="s">
        <v>427</v>
      </c>
      <c r="O25" s="184"/>
      <c r="P25" s="175"/>
      <c r="Q25" s="174"/>
      <c r="R25" s="178"/>
      <c r="S25" s="174" t="s">
        <v>408</v>
      </c>
      <c r="T25" s="174" t="s">
        <v>260</v>
      </c>
      <c r="U25" s="174" t="s">
        <v>38</v>
      </c>
      <c r="V25" s="175">
        <v>0</v>
      </c>
      <c r="W25" s="174" t="s">
        <v>260</v>
      </c>
      <c r="X25" s="174" t="s">
        <v>153</v>
      </c>
      <c r="Y25" s="174" t="s">
        <v>249</v>
      </c>
      <c r="Z25" s="174">
        <v>0</v>
      </c>
      <c r="AA25" s="174" t="s">
        <v>41</v>
      </c>
      <c r="AB25" s="174" t="s">
        <v>249</v>
      </c>
      <c r="AC25" s="174"/>
      <c r="AD25" s="174"/>
    </row>
    <row r="26" spans="1:30" ht="15.75" customHeight="1" x14ac:dyDescent="0.2">
      <c r="A26" s="182" t="s">
        <v>428</v>
      </c>
      <c r="B26" s="174" t="s">
        <v>249</v>
      </c>
      <c r="C26" s="174" t="s">
        <v>429</v>
      </c>
      <c r="D26" s="174" t="s">
        <v>264</v>
      </c>
      <c r="E26" s="174" t="s">
        <v>430</v>
      </c>
      <c r="F26" s="174" t="s">
        <v>431</v>
      </c>
      <c r="G26" s="174" t="s">
        <v>186</v>
      </c>
      <c r="H26" s="174" t="s">
        <v>432</v>
      </c>
      <c r="I26" s="174" t="s">
        <v>433</v>
      </c>
      <c r="J26" s="174" t="s">
        <v>30</v>
      </c>
      <c r="K26" s="184"/>
      <c r="L26" s="174"/>
      <c r="M26" s="184" t="s">
        <v>189</v>
      </c>
      <c r="N26" s="174" t="s">
        <v>434</v>
      </c>
      <c r="O26" s="184"/>
      <c r="P26" s="175"/>
      <c r="Q26" s="174"/>
      <c r="R26" s="178"/>
      <c r="S26" s="174" t="s">
        <v>435</v>
      </c>
      <c r="T26" s="174" t="s">
        <v>436</v>
      </c>
      <c r="U26" s="174" t="s">
        <v>34</v>
      </c>
      <c r="V26" s="175">
        <v>1639.69</v>
      </c>
      <c r="W26" s="174" t="s">
        <v>260</v>
      </c>
      <c r="X26" s="174" t="s">
        <v>249</v>
      </c>
      <c r="Y26" s="174" t="s">
        <v>249</v>
      </c>
      <c r="Z26" s="175">
        <v>1639.69</v>
      </c>
      <c r="AA26" s="174" t="s">
        <v>41</v>
      </c>
      <c r="AB26" s="174" t="s">
        <v>437</v>
      </c>
      <c r="AC26" s="174"/>
      <c r="AD26" s="174"/>
    </row>
    <row r="27" spans="1:30" ht="15.75" customHeight="1" x14ac:dyDescent="0.2">
      <c r="A27" s="182" t="s">
        <v>426</v>
      </c>
      <c r="B27" s="174" t="s">
        <v>249</v>
      </c>
      <c r="C27" s="174" t="s">
        <v>438</v>
      </c>
      <c r="D27" s="174" t="s">
        <v>264</v>
      </c>
      <c r="E27" s="174" t="s">
        <v>439</v>
      </c>
      <c r="F27" s="174" t="s">
        <v>440</v>
      </c>
      <c r="G27" s="174" t="s">
        <v>186</v>
      </c>
      <c r="H27" s="174" t="s">
        <v>441</v>
      </c>
      <c r="I27" s="174" t="s">
        <v>442</v>
      </c>
      <c r="J27" s="174" t="s">
        <v>30</v>
      </c>
      <c r="K27" s="184"/>
      <c r="L27" s="174"/>
      <c r="M27" s="184" t="s">
        <v>189</v>
      </c>
      <c r="N27" s="174" t="s">
        <v>434</v>
      </c>
      <c r="O27" s="184"/>
      <c r="P27" s="175"/>
      <c r="Q27" s="174"/>
      <c r="R27" s="178"/>
      <c r="S27" s="174" t="s">
        <v>443</v>
      </c>
      <c r="T27" s="174" t="s">
        <v>436</v>
      </c>
      <c r="U27" s="174" t="s">
        <v>34</v>
      </c>
      <c r="V27" s="175">
        <v>1657.43</v>
      </c>
      <c r="W27" s="174" t="s">
        <v>260</v>
      </c>
      <c r="X27" s="174" t="s">
        <v>249</v>
      </c>
      <c r="Y27" s="174" t="s">
        <v>249</v>
      </c>
      <c r="Z27" s="175">
        <v>1657.43</v>
      </c>
      <c r="AA27" s="174" t="s">
        <v>41</v>
      </c>
      <c r="AB27" s="174" t="s">
        <v>444</v>
      </c>
      <c r="AC27" s="174"/>
      <c r="AD27" s="174"/>
    </row>
    <row r="28" spans="1:30" ht="15.75" customHeight="1" x14ac:dyDescent="0.2">
      <c r="A28" s="182" t="s">
        <v>406</v>
      </c>
      <c r="B28" s="174" t="s">
        <v>249</v>
      </c>
      <c r="C28" s="174" t="s">
        <v>445</v>
      </c>
      <c r="D28" s="174" t="s">
        <v>422</v>
      </c>
      <c r="E28" s="174" t="s">
        <v>446</v>
      </c>
      <c r="F28" s="174" t="s">
        <v>447</v>
      </c>
      <c r="G28" s="174" t="s">
        <v>186</v>
      </c>
      <c r="H28" s="174" t="s">
        <v>448</v>
      </c>
      <c r="I28" s="174" t="s">
        <v>449</v>
      </c>
      <c r="J28" s="174" t="s">
        <v>30</v>
      </c>
      <c r="K28" s="184"/>
      <c r="L28" s="174"/>
      <c r="M28" s="184" t="s">
        <v>187</v>
      </c>
      <c r="N28" s="174" t="s">
        <v>450</v>
      </c>
      <c r="O28" s="184"/>
      <c r="P28" s="175"/>
      <c r="Q28" s="174"/>
      <c r="R28" s="178"/>
      <c r="S28" s="174" t="s">
        <v>428</v>
      </c>
      <c r="T28" s="174" t="s">
        <v>260</v>
      </c>
      <c r="U28" s="174" t="s">
        <v>34</v>
      </c>
      <c r="V28" s="175">
        <v>0</v>
      </c>
      <c r="W28" s="174" t="s">
        <v>260</v>
      </c>
      <c r="X28" s="174" t="s">
        <v>153</v>
      </c>
      <c r="Y28" s="174" t="s">
        <v>249</v>
      </c>
      <c r="Z28" s="174">
        <v>0</v>
      </c>
      <c r="AA28" s="174" t="s">
        <v>41</v>
      </c>
      <c r="AB28" s="174" t="s">
        <v>249</v>
      </c>
      <c r="AC28" s="174"/>
      <c r="AD28" s="174"/>
    </row>
    <row r="29" spans="1:30" ht="15.75" customHeight="1" x14ac:dyDescent="0.2">
      <c r="A29" s="182" t="s">
        <v>451</v>
      </c>
      <c r="B29" s="174" t="s">
        <v>249</v>
      </c>
      <c r="C29" s="174" t="s">
        <v>452</v>
      </c>
      <c r="D29" s="174" t="s">
        <v>264</v>
      </c>
      <c r="E29" s="174" t="s">
        <v>453</v>
      </c>
      <c r="F29" s="174" t="s">
        <v>454</v>
      </c>
      <c r="G29" s="174" t="s">
        <v>186</v>
      </c>
      <c r="H29" s="174" t="s">
        <v>455</v>
      </c>
      <c r="I29" s="174" t="s">
        <v>442</v>
      </c>
      <c r="J29" s="174" t="s">
        <v>30</v>
      </c>
      <c r="K29" s="184"/>
      <c r="L29" s="174"/>
      <c r="M29" s="184" t="s">
        <v>187</v>
      </c>
      <c r="N29" s="174" t="s">
        <v>456</v>
      </c>
      <c r="O29" s="184"/>
      <c r="P29" s="175"/>
      <c r="Q29" s="174"/>
      <c r="R29" s="178"/>
      <c r="S29" s="174" t="s">
        <v>443</v>
      </c>
      <c r="T29" s="174" t="s">
        <v>299</v>
      </c>
      <c r="U29" s="174" t="s">
        <v>34</v>
      </c>
      <c r="V29" s="175">
        <v>1796.44</v>
      </c>
      <c r="W29" s="174" t="s">
        <v>260</v>
      </c>
      <c r="X29" s="174" t="s">
        <v>249</v>
      </c>
      <c r="Y29" s="174" t="s">
        <v>249</v>
      </c>
      <c r="Z29" s="175">
        <v>1796.44</v>
      </c>
      <c r="AA29" s="174" t="s">
        <v>41</v>
      </c>
      <c r="AB29" s="174" t="s">
        <v>457</v>
      </c>
      <c r="AC29" s="174"/>
      <c r="AD29" s="174"/>
    </row>
    <row r="30" spans="1:30" ht="15.75" customHeight="1" x14ac:dyDescent="0.2">
      <c r="A30" s="182" t="s">
        <v>435</v>
      </c>
      <c r="B30" s="174" t="s">
        <v>249</v>
      </c>
      <c r="C30" s="174" t="s">
        <v>458</v>
      </c>
      <c r="D30" s="174" t="s">
        <v>264</v>
      </c>
      <c r="E30" s="174" t="s">
        <v>459</v>
      </c>
      <c r="F30" s="174" t="s">
        <v>460</v>
      </c>
      <c r="G30" s="174" t="s">
        <v>186</v>
      </c>
      <c r="H30" s="174" t="s">
        <v>461</v>
      </c>
      <c r="I30" s="174" t="s">
        <v>416</v>
      </c>
      <c r="J30" s="174" t="s">
        <v>30</v>
      </c>
      <c r="K30" s="184"/>
      <c r="L30" s="174"/>
      <c r="M30" s="184" t="s">
        <v>189</v>
      </c>
      <c r="N30" s="174" t="s">
        <v>407</v>
      </c>
      <c r="O30" s="184"/>
      <c r="P30" s="175"/>
      <c r="Q30" s="174"/>
      <c r="R30" s="178"/>
      <c r="S30" s="174" t="s">
        <v>462</v>
      </c>
      <c r="T30" s="174" t="s">
        <v>463</v>
      </c>
      <c r="U30" s="174" t="s">
        <v>34</v>
      </c>
      <c r="V30" s="175">
        <v>3780.1</v>
      </c>
      <c r="W30" s="174" t="s">
        <v>260</v>
      </c>
      <c r="X30" s="174" t="s">
        <v>249</v>
      </c>
      <c r="Y30" s="174" t="s">
        <v>249</v>
      </c>
      <c r="Z30" s="175">
        <v>3780.1</v>
      </c>
      <c r="AA30" s="174" t="s">
        <v>41</v>
      </c>
      <c r="AB30" s="174" t="s">
        <v>464</v>
      </c>
      <c r="AC30" s="174"/>
      <c r="AD30" s="174"/>
    </row>
    <row r="31" spans="1:30" ht="15.75" customHeight="1" x14ac:dyDescent="0.2">
      <c r="A31" s="182" t="s">
        <v>465</v>
      </c>
      <c r="B31" s="174" t="s">
        <v>249</v>
      </c>
      <c r="C31" s="174" t="s">
        <v>466</v>
      </c>
      <c r="D31" s="174" t="s">
        <v>467</v>
      </c>
      <c r="E31" s="174" t="s">
        <v>468</v>
      </c>
      <c r="F31" s="174" t="s">
        <v>469</v>
      </c>
      <c r="G31" s="174" t="s">
        <v>186</v>
      </c>
      <c r="H31" s="174" t="s">
        <v>470</v>
      </c>
      <c r="I31" s="174" t="s">
        <v>471</v>
      </c>
      <c r="J31" s="174" t="s">
        <v>30</v>
      </c>
      <c r="K31" s="184"/>
      <c r="L31" s="174"/>
      <c r="M31" s="184" t="s">
        <v>189</v>
      </c>
      <c r="N31" s="174" t="s">
        <v>472</v>
      </c>
      <c r="O31" s="184"/>
      <c r="P31" s="175"/>
      <c r="Q31" s="174"/>
      <c r="R31" s="178"/>
      <c r="S31" s="174" t="s">
        <v>473</v>
      </c>
      <c r="T31" s="174" t="s">
        <v>474</v>
      </c>
      <c r="U31" s="174" t="s">
        <v>38</v>
      </c>
      <c r="V31" s="175">
        <v>1632</v>
      </c>
      <c r="W31" s="174" t="s">
        <v>260</v>
      </c>
      <c r="X31" s="174" t="s">
        <v>249</v>
      </c>
      <c r="Y31" s="174" t="s">
        <v>249</v>
      </c>
      <c r="Z31" s="175">
        <v>1632</v>
      </c>
      <c r="AA31" s="174" t="s">
        <v>41</v>
      </c>
      <c r="AB31" s="174" t="s">
        <v>249</v>
      </c>
      <c r="AC31" s="174"/>
      <c r="AD31" s="174"/>
    </row>
    <row r="32" spans="1:30" ht="15.75" customHeight="1" x14ac:dyDescent="0.2">
      <c r="A32" s="182"/>
      <c r="B32" s="183"/>
      <c r="C32" s="174" t="s">
        <v>249</v>
      </c>
      <c r="D32" s="174" t="s">
        <v>361</v>
      </c>
      <c r="E32" s="174" t="s">
        <v>475</v>
      </c>
      <c r="F32" s="174" t="s">
        <v>476</v>
      </c>
      <c r="G32" s="174" t="s">
        <v>186</v>
      </c>
      <c r="H32" s="174" t="s">
        <v>477</v>
      </c>
      <c r="I32" s="174" t="s">
        <v>249</v>
      </c>
      <c r="J32" s="174" t="s">
        <v>30</v>
      </c>
      <c r="K32" s="184"/>
      <c r="L32" s="174"/>
      <c r="M32" s="184" t="s">
        <v>189</v>
      </c>
      <c r="N32" s="174" t="s">
        <v>357</v>
      </c>
      <c r="O32" s="184"/>
      <c r="P32" s="175"/>
      <c r="Q32" s="174"/>
      <c r="R32" s="178"/>
      <c r="S32" s="174" t="s">
        <v>462</v>
      </c>
      <c r="T32" s="174" t="s">
        <v>478</v>
      </c>
      <c r="U32" s="174" t="s">
        <v>38</v>
      </c>
      <c r="V32" s="175">
        <v>900</v>
      </c>
      <c r="W32" s="174" t="s">
        <v>260</v>
      </c>
      <c r="X32" s="174" t="s">
        <v>249</v>
      </c>
      <c r="Y32" s="174" t="s">
        <v>249</v>
      </c>
      <c r="Z32" s="175">
        <v>900</v>
      </c>
      <c r="AA32" s="174" t="s">
        <v>41</v>
      </c>
      <c r="AB32" s="174" t="s">
        <v>249</v>
      </c>
      <c r="AC32" s="174"/>
      <c r="AD32" s="174"/>
    </row>
    <row r="33" spans="1:28" ht="15.75" customHeight="1" x14ac:dyDescent="0.2">
      <c r="A33" s="182"/>
      <c r="B33" s="183"/>
      <c r="C33" s="185"/>
      <c r="D33" s="184"/>
      <c r="E33" s="184"/>
      <c r="F33" s="184"/>
      <c r="G33" s="184"/>
      <c r="H33" s="185"/>
      <c r="I33" s="186"/>
      <c r="J33" s="185"/>
      <c r="K33" s="184"/>
      <c r="L33" s="184"/>
      <c r="M33" s="185"/>
      <c r="N33" s="185"/>
      <c r="O33" s="184"/>
      <c r="P33" s="187"/>
      <c r="Q33" s="184"/>
      <c r="R33" s="178"/>
      <c r="S33" s="179"/>
      <c r="T33" s="178"/>
      <c r="U33" s="178"/>
      <c r="V33" s="177"/>
      <c r="W33" s="176"/>
      <c r="X33" s="177"/>
      <c r="Y33" s="180"/>
      <c r="Z33" s="176">
        <f>SUBTOTAL(109,Z5:Z32)</f>
        <v>46336.580000000009</v>
      </c>
      <c r="AA33" s="177"/>
      <c r="AB33" s="181"/>
    </row>
    <row r="34" spans="1:28" ht="15.75" customHeight="1" x14ac:dyDescent="0.2">
      <c r="A34" s="182"/>
      <c r="B34" s="183"/>
      <c r="C34" s="185"/>
      <c r="D34" s="184"/>
      <c r="E34" s="184"/>
      <c r="F34" s="184"/>
      <c r="G34" s="184"/>
      <c r="H34" s="185"/>
      <c r="I34" s="186"/>
      <c r="J34" s="185"/>
      <c r="K34" s="184"/>
      <c r="L34" s="184"/>
      <c r="M34" s="185"/>
      <c r="N34" s="185"/>
      <c r="O34" s="184"/>
      <c r="P34" s="187"/>
      <c r="Q34" s="184"/>
      <c r="R34" s="178"/>
      <c r="S34" s="179"/>
      <c r="T34" s="178"/>
      <c r="U34" s="178"/>
      <c r="V34" s="177"/>
      <c r="W34" s="176"/>
      <c r="X34" s="177"/>
      <c r="Y34" s="180"/>
      <c r="Z34" s="176"/>
      <c r="AA34" s="177"/>
      <c r="AB34" s="181"/>
    </row>
    <row r="35" spans="1:28" ht="15.75" customHeight="1" x14ac:dyDescent="0.2">
      <c r="A35" s="182"/>
      <c r="B35" s="183"/>
      <c r="C35" s="185"/>
      <c r="D35" s="184"/>
      <c r="E35" s="184"/>
      <c r="F35" s="184"/>
      <c r="G35" s="184"/>
      <c r="H35" s="185"/>
      <c r="I35" s="186"/>
      <c r="J35" s="185"/>
      <c r="K35" s="184"/>
      <c r="L35" s="184"/>
      <c r="M35" s="185"/>
      <c r="N35" s="185"/>
      <c r="O35" s="184"/>
      <c r="P35" s="187"/>
      <c r="Q35" s="184"/>
      <c r="R35" s="178"/>
      <c r="S35" s="179"/>
      <c r="T35" s="178"/>
      <c r="U35" s="178"/>
      <c r="V35" s="177"/>
      <c r="W35" s="176"/>
      <c r="X35" s="177"/>
      <c r="Y35" s="180"/>
      <c r="Z35" s="176"/>
      <c r="AA35" s="177"/>
      <c r="AB35" s="181"/>
    </row>
    <row r="36" spans="1:28" ht="15.75" customHeight="1" x14ac:dyDescent="0.2">
      <c r="A36" s="182"/>
      <c r="B36" s="183"/>
      <c r="C36" s="185"/>
      <c r="D36" s="184"/>
      <c r="E36" s="184"/>
      <c r="F36" s="184"/>
      <c r="G36" s="184"/>
      <c r="H36" s="185"/>
      <c r="I36" s="186"/>
      <c r="J36" s="185"/>
      <c r="K36" s="184"/>
      <c r="L36" s="184"/>
      <c r="M36" s="185"/>
      <c r="N36" s="185"/>
      <c r="O36" s="184"/>
      <c r="P36" s="187"/>
      <c r="Q36" s="184"/>
      <c r="R36" s="178"/>
      <c r="S36" s="179"/>
      <c r="T36" s="178"/>
      <c r="U36" s="178"/>
      <c r="V36" s="177"/>
      <c r="W36" s="176"/>
      <c r="X36" s="177"/>
      <c r="Y36" s="180"/>
      <c r="Z36" s="176"/>
      <c r="AA36" s="177"/>
      <c r="AB36" s="181"/>
    </row>
  </sheetData>
  <mergeCells count="5">
    <mergeCell ref="D3:G3"/>
    <mergeCell ref="T3:V3"/>
    <mergeCell ref="I1:J2"/>
    <mergeCell ref="K1:L2"/>
    <mergeCell ref="M1:N2"/>
  </mergeCells>
  <dataValidations count="2">
    <dataValidation type="decimal" operator="lessThanOrEqual" allowBlank="1" showInputMessage="1" showErrorMessage="1" errorTitle="Value must be a number" error="Value must be a number.  If unknown, leave blank." sqref="T5:T36 V5:W36 Y5:Z36">
      <formula1>9999999</formula1>
    </dataValidation>
    <dataValidation type="list" allowBlank="1" showErrorMessage="1" errorTitle="Invalid entry" error="Please select from the drop-down list" sqref="AA5:AA36">
      <formula1>"CC BY,CC BY-SA,CC BY-NC,CC BY-ND,CC BY-NC-ND,CC0,Unknown"</formula1>
    </dataValidation>
  </dataValidations>
  <pageMargins left="0.70866141732283472" right="0.70866141732283472" top="0.74803149606299213" bottom="0.74803149606299213" header="0.31496062992125984" footer="0.31496062992125984"/>
  <pageSetup paperSize="8" fitToWidth="0" orientation="landscape" cellComments="asDisplayed" r:id="rId1"/>
  <colBreaks count="3" manualBreakCount="3">
    <brk id="9" min="2" max="28" man="1"/>
    <brk id="19" min="2" max="28" man="1"/>
    <brk id="28" max="1048575" man="1"/>
  </colBreaks>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ErrorMessage="1" errorTitle="Invalid entry" error="Please pick a value from the drop-down list.">
          <x14:formula1>
            <xm:f>'Constrained values'!$A$2:$A$19</xm:f>
          </x14:formula1>
          <xm:sqref>G5:G36</xm:sqref>
        </x14:dataValidation>
        <x14:dataValidation type="list" allowBlank="1" showErrorMessage="1" errorTitle="Invalid entry" error="Please pick a value from the drop-down list.">
          <x14:formula1>
            <xm:f>'Constrained values'!$E$2:$E$19</xm:f>
          </x14:formula1>
          <xm:sqref>M5:M32 Q5:Q36</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14:formula1>
            <xm:f>'Constrained values'!$G$2:$G$17</xm:f>
          </x14:formula1>
          <xm:sqref>X5:X36</xm:sqref>
        </x14:dataValidation>
        <x14:dataValidation type="list" allowBlank="1" showErrorMessage="1" errorTitle="Invalid entry" error="Please pick a value from the drop-down_x000a_ list.">
          <x14:formula1>
            <xm:f>'Constrained values'!$C$2:$C$6</xm:f>
          </x14:formula1>
          <xm:sqref>J5:L8 J9:J32 L9:L32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tabSelected="1" zoomScale="90" zoomScaleNormal="90" workbookViewId="0">
      <selection activeCell="B6" sqref="B6"/>
    </sheetView>
  </sheetViews>
  <sheetFormatPr defaultColWidth="20.7109375" defaultRowHeight="12.75" x14ac:dyDescent="0.2"/>
  <cols>
    <col min="1" max="1" width="20.7109375" style="70"/>
    <col min="2" max="4" width="20.7109375" style="62"/>
    <col min="5" max="10" width="20.7109375" style="64"/>
    <col min="11" max="11" width="20.7109375" style="63"/>
    <col min="12" max="16384" width="20.7109375" style="65"/>
  </cols>
  <sheetData>
    <row r="1" spans="1:12" ht="156.6" customHeight="1" thickBot="1" x14ac:dyDescent="0.25">
      <c r="A1" s="70" t="s">
        <v>202</v>
      </c>
      <c r="B1" s="76" t="s">
        <v>222</v>
      </c>
      <c r="C1" s="76" t="s">
        <v>223</v>
      </c>
      <c r="D1" s="76" t="s">
        <v>224</v>
      </c>
      <c r="E1" s="75" t="s">
        <v>216</v>
      </c>
      <c r="F1" s="63" t="s">
        <v>217</v>
      </c>
      <c r="G1" s="63" t="s">
        <v>218</v>
      </c>
      <c r="H1" s="63" t="s">
        <v>219</v>
      </c>
      <c r="I1" s="63" t="s">
        <v>211</v>
      </c>
      <c r="J1" s="63" t="s">
        <v>212</v>
      </c>
      <c r="K1" s="63" t="s">
        <v>213</v>
      </c>
    </row>
    <row r="2" spans="1:12" s="67" customFormat="1" ht="39" thickBot="1" x14ac:dyDescent="0.25">
      <c r="A2" s="69" t="s">
        <v>24</v>
      </c>
      <c r="B2" s="103" t="s">
        <v>203</v>
      </c>
      <c r="C2" s="104" t="s">
        <v>204</v>
      </c>
      <c r="D2" s="105" t="s">
        <v>205</v>
      </c>
      <c r="E2" s="69" t="s">
        <v>158</v>
      </c>
      <c r="F2" s="69" t="s">
        <v>199</v>
      </c>
      <c r="G2" s="69" t="s">
        <v>201</v>
      </c>
      <c r="H2" s="69" t="s">
        <v>200</v>
      </c>
      <c r="I2" s="69" t="s">
        <v>206</v>
      </c>
      <c r="J2" s="69" t="s">
        <v>207</v>
      </c>
      <c r="K2" s="69" t="s">
        <v>208</v>
      </c>
      <c r="L2" s="66"/>
    </row>
    <row r="3" spans="1:12" x14ac:dyDescent="0.2">
      <c r="A3" s="71" t="str">
        <f t="array" ref="A3">IFERROR(INDEX(apc[Discounts, memberships &amp; pre-payment agreements], MATCH(0,IF(ISBLANK(apc[Discounts, memberships &amp; pre-payment agreements]),1,COUNTIF($A$2:A2, apc[Discounts, memberships &amp; pre-payment agreements])), 0)),"")</f>
        <v/>
      </c>
      <c r="B3" s="106"/>
      <c r="C3" s="107"/>
      <c r="D3" s="108"/>
      <c r="E3" s="79" t="str">
        <f>IF($A3="","", COUNTIF(apc[Discounts, memberships &amp; pre-payment agreements], A3))</f>
        <v/>
      </c>
      <c r="F3" s="79" t="str">
        <f>IF($A3="","", SUMIF(apc[Discounts, memberships &amp; pre-payment agreements], $A3, apc[APC paid (£) including VAT if charged]))</f>
        <v/>
      </c>
      <c r="G3" s="79" t="str">
        <f>IF($A3="","", SUMIF(apc[Discounts, memberships &amp; pre-payment agreements], $A3, apc[Amount of APC charged to COAF grant (including VAT if charged) in £] ))</f>
        <v/>
      </c>
      <c r="H3" s="79" t="str">
        <f>IF($A3="","", SUMIF(apc[Discounts, memberships &amp; pre-payment agreements], $A3, apc[Amount of APC charged to RCUK OA fund (including VAT if charged) in £]))</f>
        <v/>
      </c>
      <c r="I3" s="80" t="str">
        <f t="shared" ref="I3" si="0">IFERROR(C3+G3, "")</f>
        <v/>
      </c>
      <c r="J3" s="80" t="str">
        <f>IFERROR(D3+H3, "")</f>
        <v/>
      </c>
      <c r="K3" s="79" t="str">
        <f>IFERROR(B3+F3,"")</f>
        <v/>
      </c>
    </row>
    <row r="4" spans="1:12" x14ac:dyDescent="0.2">
      <c r="A4" s="71" t="str">
        <f t="array" ref="A4">IFERROR(INDEX(apc[Discounts, memberships &amp; pre-payment agreements], MATCH(0,IF(ISBLANK(apc[Discounts, memberships &amp; pre-payment agreements]),1,COUNTIF($A$2:A3, apc[Discounts, memberships &amp; pre-payment agreements])), 0)),"")</f>
        <v>Institutional_Prepayment</v>
      </c>
      <c r="B4" s="62">
        <v>2626</v>
      </c>
      <c r="C4" s="73"/>
      <c r="D4" s="74"/>
      <c r="E4" s="79">
        <f>IF($A4="","", COUNTIF(apc[Discounts, memberships &amp; pre-payment agreements], A4))</f>
        <v>1</v>
      </c>
      <c r="F4" s="79">
        <f>IF($A4="","", SUMIF(apc[Discounts, memberships &amp; pre-payment agreements], $A4, apc[APC paid (£) including VAT if charged]))</f>
        <v>1462.5</v>
      </c>
      <c r="G4" s="79">
        <f>IF($A4="","", SUMIF(apc[Discounts, memberships &amp; pre-payment agreements], $A4, apc[Amount of APC charged to COAF grant (including VAT if charged) in £] ))</f>
        <v>0</v>
      </c>
      <c r="H4" s="79">
        <f>IF($A4="","", SUMIF(apc[Discounts, memberships &amp; pre-payment agreements], $A4, apc[Amount of APC charged to RCUK OA fund (including VAT if charged) in £]))</f>
        <v>0</v>
      </c>
      <c r="I4" s="80">
        <f t="shared" ref="I4:I50" si="1">IFERROR(C4+G4, "")</f>
        <v>0</v>
      </c>
      <c r="J4" s="80">
        <f t="shared" ref="J4:J50" si="2">IFERROR(D4+H4, "")</f>
        <v>0</v>
      </c>
      <c r="K4" s="79">
        <f>IFERROR(B6+F4,"")</f>
        <v>1462.5</v>
      </c>
    </row>
    <row r="5" spans="1:12" ht="13.5" thickBot="1" x14ac:dyDescent="0.25">
      <c r="A5" s="71" t="str">
        <f t="array" ref="A5">IFERROR(INDEX(apc[Discounts, memberships &amp; pre-payment agreements], MATCH(0,IF(ISBLANK(apc[Discounts, memberships &amp; pre-payment agreements]),1,COUNTIF($A$2:A4, apc[Discounts, memberships &amp; pre-payment agreements])), 0)),"")</f>
        <v>JiscCollections_Taylor &amp; Francis</v>
      </c>
      <c r="C5" s="73"/>
      <c r="D5" s="74"/>
      <c r="E5" s="79">
        <f>IF($A5="","", COUNTIF(apc[Discounts, memberships &amp; pre-payment agreements], A5))</f>
        <v>3</v>
      </c>
      <c r="F5" s="79">
        <f>IF($A5="","", SUMIF(apc[Discounts, memberships &amp; pre-payment agreements], $A5, apc[APC paid (£) including VAT if charged]))</f>
        <v>1673.4</v>
      </c>
      <c r="G5" s="79">
        <f>IF($A5="","", SUMIF(apc[Discounts, memberships &amp; pre-payment agreements], $A5, apc[Amount of APC charged to COAF grant (including VAT if charged) in £] ))</f>
        <v>0</v>
      </c>
      <c r="H5" s="79">
        <f>IF($A5="","", SUMIF(apc[Discounts, memberships &amp; pre-payment agreements], $A5, apc[Amount of APC charged to RCUK OA fund (including VAT if charged) in £]))</f>
        <v>1673.4</v>
      </c>
      <c r="I5" s="80">
        <f t="shared" si="1"/>
        <v>0</v>
      </c>
      <c r="J5" s="80">
        <f t="shared" si="2"/>
        <v>1673.4</v>
      </c>
      <c r="K5" s="79" t="str">
        <f>IFERROR(#REF!+F5,"")</f>
        <v/>
      </c>
    </row>
    <row r="6" spans="1:12" x14ac:dyDescent="0.2">
      <c r="A6" s="71" t="str">
        <f t="array" ref="A6">IFERROR(INDEX(apc[Discounts, memberships &amp; pre-payment agreements], MATCH(0,IF(ISBLANK(apc[Discounts, memberships &amp; pre-payment agreements]),1,COUNTIF($A$2:A5, apc[Discounts, memberships &amp; pre-payment agreements])), 0)),"")</f>
        <v>Springer Compact</v>
      </c>
      <c r="B6" s="106"/>
      <c r="C6" s="73"/>
      <c r="D6" s="74"/>
      <c r="E6" s="79">
        <f>IF($A6="","", COUNTIF(apc[Discounts, memberships &amp; pre-payment agreements], A6))</f>
        <v>2</v>
      </c>
      <c r="F6" s="79">
        <f>IF($A6="","", SUMIF(apc[Discounts, memberships &amp; pre-payment agreements], $A6, apc[APC paid (£) including VAT if charged]))</f>
        <v>0</v>
      </c>
      <c r="G6" s="79">
        <f>IF($A6="","", SUMIF(apc[Discounts, memberships &amp; pre-payment agreements], $A6, apc[Amount of APC charged to COAF grant (including VAT if charged) in £] ))</f>
        <v>0</v>
      </c>
      <c r="H6" s="79">
        <f>IF($A6="","", SUMIF(apc[Discounts, memberships &amp; pre-payment agreements], $A6, apc[Amount of APC charged to RCUK OA fund (including VAT if charged) in £]))</f>
        <v>0</v>
      </c>
      <c r="I6" s="80">
        <f t="shared" si="1"/>
        <v>0</v>
      </c>
      <c r="J6" s="80">
        <f t="shared" si="2"/>
        <v>0</v>
      </c>
      <c r="K6" s="79" t="str">
        <f>IFERROR(#REF!+F6,"")</f>
        <v/>
      </c>
    </row>
    <row r="7" spans="1:12" x14ac:dyDescent="0.2">
      <c r="A7" s="71" t="str">
        <f t="array" ref="A7">IFERROR(INDEX(apc[Discounts, memberships &amp; pre-payment agreements], MATCH(0,IF(ISBLANK(apc[Discounts, memberships &amp; pre-payment agreements]),1,COUNTIF($A$2:A6, apc[Discounts, memberships &amp; pre-payment agreements])), 0)),"")</f>
        <v/>
      </c>
      <c r="B7" s="72"/>
      <c r="C7" s="73"/>
      <c r="D7" s="74"/>
      <c r="E7" s="79" t="str">
        <f>IF($A7="","", COUNTIF(apc[Discounts, memberships &amp; pre-payment agreements], A7))</f>
        <v/>
      </c>
      <c r="F7" s="79" t="str">
        <f>IF($A7="","", SUMIF(apc[Discounts, memberships &amp; pre-payment agreements], $A7, apc[APC paid (£) including VAT if charged]))</f>
        <v/>
      </c>
      <c r="G7" s="79" t="str">
        <f>IF($A7="","", SUMIF(apc[Discounts, memberships &amp; pre-payment agreements], $A7, apc[Amount of APC charged to COAF grant (including VAT if charged) in £] ))</f>
        <v/>
      </c>
      <c r="H7" s="79" t="str">
        <f>IF($A7="","", SUMIF(apc[Discounts, memberships &amp; pre-payment agreements], $A7, apc[Amount of APC charged to RCUK OA fund (including VAT if charged) in £]))</f>
        <v/>
      </c>
      <c r="I7" s="80" t="str">
        <f t="shared" si="1"/>
        <v/>
      </c>
      <c r="J7" s="80" t="str">
        <f t="shared" si="2"/>
        <v/>
      </c>
      <c r="K7" s="79" t="str">
        <f t="shared" ref="K7:K50" si="3">IFERROR(B7+F7,"")</f>
        <v/>
      </c>
    </row>
    <row r="8" spans="1:12" x14ac:dyDescent="0.2">
      <c r="A8" s="71" t="str">
        <f t="array" ref="A8">IFERROR(INDEX(apc[Discounts, memberships &amp; pre-payment agreements], MATCH(0,IF(ISBLANK(apc[Discounts, memberships &amp; pre-payment agreements]),1,COUNTIF($A$2:A7, apc[Discounts, memberships &amp; pre-payment agreements])), 0)),"")</f>
        <v/>
      </c>
      <c r="B8" s="72"/>
      <c r="C8" s="73"/>
      <c r="D8" s="74"/>
      <c r="E8" s="79" t="str">
        <f>IF($A8="","", COUNTIF(apc[Discounts, memberships &amp; pre-payment agreements], A8))</f>
        <v/>
      </c>
      <c r="F8" s="79" t="str">
        <f>IF($A8="","", SUMIF(apc[Discounts, memberships &amp; pre-payment agreements], $A8, apc[APC paid (£) including VAT if charged]))</f>
        <v/>
      </c>
      <c r="G8" s="79" t="str">
        <f>IF($A8="","", SUMIF(apc[Discounts, memberships &amp; pre-payment agreements], $A8, apc[Amount of APC charged to COAF grant (including VAT if charged) in £] ))</f>
        <v/>
      </c>
      <c r="H8" s="79" t="str">
        <f>IF($A8="","", SUMIF(apc[Discounts, memberships &amp; pre-payment agreements], $A8, apc[Amount of APC charged to RCUK OA fund (including VAT if charged) in £]))</f>
        <v/>
      </c>
      <c r="I8" s="80" t="str">
        <f t="shared" si="1"/>
        <v/>
      </c>
      <c r="J8" s="80" t="str">
        <f t="shared" si="2"/>
        <v/>
      </c>
      <c r="K8" s="79" t="str">
        <f t="shared" si="3"/>
        <v/>
      </c>
    </row>
    <row r="9" spans="1:12" x14ac:dyDescent="0.2">
      <c r="A9" s="71" t="str">
        <f t="array" ref="A9">IFERROR(INDEX(apc[Discounts, memberships &amp; pre-payment agreements], MATCH(0,IF(ISBLANK(apc[Discounts, memberships &amp; pre-payment agreements]),1,COUNTIF($A$2:A8, apc[Discounts, memberships &amp; pre-payment agreements])), 0)),"")</f>
        <v/>
      </c>
      <c r="B9" s="72"/>
      <c r="C9" s="73"/>
      <c r="D9" s="74"/>
      <c r="E9" s="79" t="str">
        <f>IF($A9="","", COUNTIF(apc[Discounts, memberships &amp; pre-payment agreements], A9))</f>
        <v/>
      </c>
      <c r="F9" s="79" t="str">
        <f>IF($A9="","", SUMIF(apc[Discounts, memberships &amp; pre-payment agreements], $A9, apc[APC paid (£) including VAT if charged]))</f>
        <v/>
      </c>
      <c r="G9" s="79" t="str">
        <f>IF($A9="","", SUMIF(apc[Discounts, memberships &amp; pre-payment agreements], $A9, apc[Amount of APC charged to COAF grant (including VAT if charged) in £] ))</f>
        <v/>
      </c>
      <c r="H9" s="79" t="str">
        <f>IF($A9="","", SUMIF(apc[Discounts, memberships &amp; pre-payment agreements], $A9, apc[Amount of APC charged to RCUK OA fund (including VAT if charged) in £]))</f>
        <v/>
      </c>
      <c r="I9" s="80" t="str">
        <f t="shared" si="1"/>
        <v/>
      </c>
      <c r="J9" s="80" t="str">
        <f t="shared" si="2"/>
        <v/>
      </c>
      <c r="K9" s="79" t="str">
        <f t="shared" si="3"/>
        <v/>
      </c>
    </row>
    <row r="10" spans="1:12" x14ac:dyDescent="0.2">
      <c r="A10" s="71" t="str">
        <f t="array" ref="A10">IFERROR(INDEX(apc[Discounts, memberships &amp; pre-payment agreements], MATCH(0,IF(ISBLANK(apc[Discounts, memberships &amp; pre-payment agreements]),1,COUNTIF($A$2:A9, apc[Discounts, memberships &amp; pre-payment agreements])), 0)),"")</f>
        <v/>
      </c>
      <c r="B10" s="72"/>
      <c r="C10" s="73"/>
      <c r="D10" s="74"/>
      <c r="E10" s="79" t="str">
        <f>IF($A10="","", COUNTIF(apc[Discounts, memberships &amp; pre-payment agreements], A10))</f>
        <v/>
      </c>
      <c r="F10" s="79" t="str">
        <f>IF($A10="","", SUMIF(apc[Discounts, memberships &amp; pre-payment agreements], $A10, apc[APC paid (£) including VAT if charged]))</f>
        <v/>
      </c>
      <c r="G10" s="79" t="str">
        <f>IF($A10="","", SUMIF(apc[Discounts, memberships &amp; pre-payment agreements], $A10, apc[Amount of APC charged to COAF grant (including VAT if charged) in £] ))</f>
        <v/>
      </c>
      <c r="H10" s="79" t="str">
        <f>IF($A10="","", SUMIF(apc[Discounts, memberships &amp; pre-payment agreements], $A10, apc[Amount of APC charged to RCUK OA fund (including VAT if charged) in £]))</f>
        <v/>
      </c>
      <c r="I10" s="80" t="str">
        <f t="shared" si="1"/>
        <v/>
      </c>
      <c r="J10" s="80" t="str">
        <f t="shared" si="2"/>
        <v/>
      </c>
      <c r="K10" s="79" t="str">
        <f t="shared" si="3"/>
        <v/>
      </c>
    </row>
    <row r="11" spans="1:12" x14ac:dyDescent="0.2">
      <c r="A11" s="71" t="str">
        <f t="array" ref="A11">IFERROR(INDEX(apc[Discounts, memberships &amp; pre-payment agreements], MATCH(0,IF(ISBLANK(apc[Discounts, memberships &amp; pre-payment agreements]),1,COUNTIF($A$2:A10, apc[Discounts, memberships &amp; pre-payment agreements])), 0)),"")</f>
        <v/>
      </c>
      <c r="B11" s="72"/>
      <c r="C11" s="73"/>
      <c r="D11" s="74"/>
      <c r="E11" s="79" t="str">
        <f>IF($A11="","", COUNTIF(apc[Discounts, memberships &amp; pre-payment agreements], A11))</f>
        <v/>
      </c>
      <c r="F11" s="79" t="str">
        <f>IF($A11="","", SUMIF(apc[Discounts, memberships &amp; pre-payment agreements], $A11, apc[APC paid (£) including VAT if charged]))</f>
        <v/>
      </c>
      <c r="G11" s="79" t="str">
        <f>IF($A11="","", SUMIF(apc[Discounts, memberships &amp; pre-payment agreements], $A11, apc[Amount of APC charged to COAF grant (including VAT if charged) in £] ))</f>
        <v/>
      </c>
      <c r="H11" s="79" t="str">
        <f>IF($A11="","", SUMIF(apc[Discounts, memberships &amp; pre-payment agreements], $A11, apc[Amount of APC charged to RCUK OA fund (including VAT if charged) in £]))</f>
        <v/>
      </c>
      <c r="I11" s="80" t="str">
        <f t="shared" si="1"/>
        <v/>
      </c>
      <c r="J11" s="80" t="str">
        <f t="shared" si="2"/>
        <v/>
      </c>
      <c r="K11" s="79" t="str">
        <f t="shared" si="3"/>
        <v/>
      </c>
    </row>
    <row r="12" spans="1:12" x14ac:dyDescent="0.2">
      <c r="A12" s="71" t="str">
        <f t="array" ref="A12">IFERROR(INDEX(apc[Discounts, memberships &amp; pre-payment agreements], MATCH(0,IF(ISBLANK(apc[Discounts, memberships &amp; pre-payment agreements]),1,COUNTIF($A$2:A11, apc[Discounts, memberships &amp; pre-payment agreements])), 0)),"")</f>
        <v/>
      </c>
      <c r="B12" s="72"/>
      <c r="C12" s="73"/>
      <c r="D12" s="74"/>
      <c r="E12" s="79" t="str">
        <f>IF($A12="","", COUNTIF(apc[Discounts, memberships &amp; pre-payment agreements], A12))</f>
        <v/>
      </c>
      <c r="F12" s="79" t="str">
        <f>IF($A12="","", SUMIF(apc[Discounts, memberships &amp; pre-payment agreements], $A12, apc[APC paid (£) including VAT if charged]))</f>
        <v/>
      </c>
      <c r="G12" s="79" t="str">
        <f>IF($A12="","", SUMIF(apc[Discounts, memberships &amp; pre-payment agreements], $A12, apc[Amount of APC charged to COAF grant (including VAT if charged) in £] ))</f>
        <v/>
      </c>
      <c r="H12" s="79" t="str">
        <f>IF($A12="","", SUMIF(apc[Discounts, memberships &amp; pre-payment agreements], $A12, apc[Amount of APC charged to RCUK OA fund (including VAT if charged) in £]))</f>
        <v/>
      </c>
      <c r="I12" s="80" t="str">
        <f t="shared" si="1"/>
        <v/>
      </c>
      <c r="J12" s="80" t="str">
        <f t="shared" si="2"/>
        <v/>
      </c>
      <c r="K12" s="79" t="str">
        <f t="shared" si="3"/>
        <v/>
      </c>
    </row>
    <row r="13" spans="1:12" x14ac:dyDescent="0.2">
      <c r="A13" s="71" t="str">
        <f t="array" ref="A13">IFERROR(INDEX(apc[Discounts, memberships &amp; pre-payment agreements], MATCH(0,IF(ISBLANK(apc[Discounts, memberships &amp; pre-payment agreements]),1,COUNTIF($A$2:A12, apc[Discounts, memberships &amp; pre-payment agreements])), 0)),"")</f>
        <v/>
      </c>
      <c r="B13" s="72"/>
      <c r="C13" s="73"/>
      <c r="D13" s="74"/>
      <c r="E13" s="79" t="str">
        <f>IF($A13="","", COUNTIF(apc[Discounts, memberships &amp; pre-payment agreements], A13))</f>
        <v/>
      </c>
      <c r="F13" s="79" t="str">
        <f>IF($A13="","", SUMIF(apc[Discounts, memberships &amp; pre-payment agreements], $A13, apc[APC paid (£) including VAT if charged]))</f>
        <v/>
      </c>
      <c r="G13" s="79" t="str">
        <f>IF($A13="","", SUMIF(apc[Discounts, memberships &amp; pre-payment agreements], $A13, apc[Amount of APC charged to COAF grant (including VAT if charged) in £] ))</f>
        <v/>
      </c>
      <c r="H13" s="79" t="str">
        <f>IF($A13="","", SUMIF(apc[Discounts, memberships &amp; pre-payment agreements], $A13, apc[Amount of APC charged to RCUK OA fund (including VAT if charged) in £]))</f>
        <v/>
      </c>
      <c r="I13" s="80" t="str">
        <f t="shared" si="1"/>
        <v/>
      </c>
      <c r="J13" s="80" t="str">
        <f t="shared" si="2"/>
        <v/>
      </c>
      <c r="K13" s="79" t="str">
        <f t="shared" si="3"/>
        <v/>
      </c>
    </row>
    <row r="14" spans="1:12" x14ac:dyDescent="0.2">
      <c r="A14" s="71" t="str">
        <f t="array" ref="A14">IFERROR(INDEX(apc[Discounts, memberships &amp; pre-payment agreements], MATCH(0,IF(ISBLANK(apc[Discounts, memberships &amp; pre-payment agreements]),1,COUNTIF($A$2:A13, apc[Discounts, memberships &amp; pre-payment agreements])), 0)),"")</f>
        <v/>
      </c>
      <c r="B14" s="72"/>
      <c r="C14" s="73"/>
      <c r="D14" s="74"/>
      <c r="E14" s="79" t="str">
        <f>IF($A14="","", COUNTIF(apc[Discounts, memberships &amp; pre-payment agreements], A14))</f>
        <v/>
      </c>
      <c r="F14" s="79" t="str">
        <f>IF($A14="","", SUMIF(apc[Discounts, memberships &amp; pre-payment agreements], $A14, apc[APC paid (£) including VAT if charged]))</f>
        <v/>
      </c>
      <c r="G14" s="79" t="str">
        <f>IF($A14="","", SUMIF(apc[Discounts, memberships &amp; pre-payment agreements], $A14, apc[Amount of APC charged to COAF grant (including VAT if charged) in £] ))</f>
        <v/>
      </c>
      <c r="H14" s="79" t="str">
        <f>IF($A14="","", SUMIF(apc[Discounts, memberships &amp; pre-payment agreements], $A14, apc[Amount of APC charged to RCUK OA fund (including VAT if charged) in £]))</f>
        <v/>
      </c>
      <c r="I14" s="80" t="str">
        <f t="shared" si="1"/>
        <v/>
      </c>
      <c r="J14" s="80" t="str">
        <f t="shared" si="2"/>
        <v/>
      </c>
      <c r="K14" s="79" t="str">
        <f t="shared" si="3"/>
        <v/>
      </c>
    </row>
    <row r="15" spans="1:12" x14ac:dyDescent="0.2">
      <c r="A15" s="71" t="str">
        <f t="array" ref="A15">IFERROR(INDEX(apc[Discounts, memberships &amp; pre-payment agreements], MATCH(0,IF(ISBLANK(apc[Discounts, memberships &amp; pre-payment agreements]),1,COUNTIF($A$2:A14, apc[Discounts, memberships &amp; pre-payment agreements])), 0)),"")</f>
        <v/>
      </c>
      <c r="B15" s="72"/>
      <c r="C15" s="73"/>
      <c r="D15" s="74"/>
      <c r="E15" s="79" t="str">
        <f>IF($A15="","", COUNTIF(apc[Discounts, memberships &amp; pre-payment agreements], A15))</f>
        <v/>
      </c>
      <c r="F15" s="79" t="str">
        <f>IF($A15="","", SUMIF(apc[Discounts, memberships &amp; pre-payment agreements], $A15, apc[APC paid (£) including VAT if charged]))</f>
        <v/>
      </c>
      <c r="G15" s="79" t="str">
        <f>IF($A15="","", SUMIF(apc[Discounts, memberships &amp; pre-payment agreements], $A15, apc[Amount of APC charged to COAF grant (including VAT if charged) in £] ))</f>
        <v/>
      </c>
      <c r="H15" s="79" t="str">
        <f>IF($A15="","", SUMIF(apc[Discounts, memberships &amp; pre-payment agreements], $A15, apc[Amount of APC charged to RCUK OA fund (including VAT if charged) in £]))</f>
        <v/>
      </c>
      <c r="I15" s="80" t="str">
        <f t="shared" si="1"/>
        <v/>
      </c>
      <c r="J15" s="80" t="str">
        <f t="shared" si="2"/>
        <v/>
      </c>
      <c r="K15" s="79" t="str">
        <f t="shared" si="3"/>
        <v/>
      </c>
    </row>
    <row r="16" spans="1:12" x14ac:dyDescent="0.2">
      <c r="A16" s="71" t="str">
        <f t="array" ref="A16">IFERROR(INDEX(apc[Discounts, memberships &amp; pre-payment agreements], MATCH(0,IF(ISBLANK(apc[Discounts, memberships &amp; pre-payment agreements]),1,COUNTIF($A$2:A15, apc[Discounts, memberships &amp; pre-payment agreements])), 0)),"")</f>
        <v/>
      </c>
      <c r="B16" s="72"/>
      <c r="C16" s="73"/>
      <c r="D16" s="74"/>
      <c r="E16" s="79" t="str">
        <f>IF($A16="","", COUNTIF(apc[Discounts, memberships &amp; pre-payment agreements], A16))</f>
        <v/>
      </c>
      <c r="F16" s="79" t="str">
        <f>IF($A16="","", SUMIF(apc[Discounts, memberships &amp; pre-payment agreements], $A16, apc[APC paid (£) including VAT if charged]))</f>
        <v/>
      </c>
      <c r="G16" s="79" t="str">
        <f>IF($A16="","", SUMIF(apc[Discounts, memberships &amp; pre-payment agreements], $A16, apc[Amount of APC charged to COAF grant (including VAT if charged) in £] ))</f>
        <v/>
      </c>
      <c r="H16" s="79" t="str">
        <f>IF($A16="","", SUMIF(apc[Discounts, memberships &amp; pre-payment agreements], $A16, apc[Amount of APC charged to RCUK OA fund (including VAT if charged) in £]))</f>
        <v/>
      </c>
      <c r="I16" s="80" t="str">
        <f t="shared" si="1"/>
        <v/>
      </c>
      <c r="J16" s="80" t="str">
        <f t="shared" si="2"/>
        <v/>
      </c>
      <c r="K16" s="79" t="str">
        <f t="shared" si="3"/>
        <v/>
      </c>
    </row>
    <row r="17" spans="1:11" x14ac:dyDescent="0.2">
      <c r="A17" s="71" t="str">
        <f t="array" ref="A17">IFERROR(INDEX(apc[Discounts, memberships &amp; pre-payment agreements], MATCH(0,IF(ISBLANK(apc[Discounts, memberships &amp; pre-payment agreements]),1,COUNTIF($A$2:A16, apc[Discounts, memberships &amp; pre-payment agreements])), 0)),"")</f>
        <v/>
      </c>
      <c r="B17" s="72"/>
      <c r="C17" s="73"/>
      <c r="D17" s="74"/>
      <c r="E17" s="79" t="str">
        <f>IF($A17="","", COUNTIF(apc[Discounts, memberships &amp; pre-payment agreements], A17))</f>
        <v/>
      </c>
      <c r="F17" s="79" t="str">
        <f>IF($A17="","", SUMIF(apc[Discounts, memberships &amp; pre-payment agreements], $A17, apc[APC paid (£) including VAT if charged]))</f>
        <v/>
      </c>
      <c r="G17" s="79" t="str">
        <f>IF($A17="","", SUMIF(apc[Discounts, memberships &amp; pre-payment agreements], $A17, apc[Amount of APC charged to COAF grant (including VAT if charged) in £] ))</f>
        <v/>
      </c>
      <c r="H17" s="79" t="str">
        <f>IF($A17="","", SUMIF(apc[Discounts, memberships &amp; pre-payment agreements], $A17, apc[Amount of APC charged to RCUK OA fund (including VAT if charged) in £]))</f>
        <v/>
      </c>
      <c r="I17" s="80" t="str">
        <f t="shared" si="1"/>
        <v/>
      </c>
      <c r="J17" s="80" t="str">
        <f t="shared" si="2"/>
        <v/>
      </c>
      <c r="K17" s="79" t="str">
        <f t="shared" si="3"/>
        <v/>
      </c>
    </row>
    <row r="18" spans="1:11" x14ac:dyDescent="0.2">
      <c r="A18" s="71" t="str">
        <f t="array" ref="A18">IFERROR(INDEX(apc[Discounts, memberships &amp; pre-payment agreements], MATCH(0,IF(ISBLANK(apc[Discounts, memberships &amp; pre-payment agreements]),1,COUNTIF($A$2:A17, apc[Discounts, memberships &amp; pre-payment agreements])), 0)),"")</f>
        <v/>
      </c>
      <c r="B18" s="72"/>
      <c r="C18" s="73"/>
      <c r="D18" s="74"/>
      <c r="E18" s="79" t="str">
        <f>IF($A18="","", COUNTIF(apc[Discounts, memberships &amp; pre-payment agreements], A18))</f>
        <v/>
      </c>
      <c r="F18" s="79" t="str">
        <f>IF($A18="","", SUMIF(apc[Discounts, memberships &amp; pre-payment agreements], $A18, apc[APC paid (£) including VAT if charged]))</f>
        <v/>
      </c>
      <c r="G18" s="79" t="str">
        <f>IF($A18="","", SUMIF(apc[Discounts, memberships &amp; pre-payment agreements], $A18, apc[Amount of APC charged to COAF grant (including VAT if charged) in £] ))</f>
        <v/>
      </c>
      <c r="H18" s="79" t="str">
        <f>IF($A18="","", SUMIF(apc[Discounts, memberships &amp; pre-payment agreements], $A18, apc[Amount of APC charged to RCUK OA fund (including VAT if charged) in £]))</f>
        <v/>
      </c>
      <c r="I18" s="80" t="str">
        <f t="shared" si="1"/>
        <v/>
      </c>
      <c r="J18" s="80" t="str">
        <f t="shared" si="2"/>
        <v/>
      </c>
      <c r="K18" s="79" t="str">
        <f t="shared" si="3"/>
        <v/>
      </c>
    </row>
    <row r="19" spans="1:11" x14ac:dyDescent="0.2">
      <c r="A19" s="71" t="str">
        <f t="array" ref="A19">IFERROR(INDEX(apc[Discounts, memberships &amp; pre-payment agreements], MATCH(0,IF(ISBLANK(apc[Discounts, memberships &amp; pre-payment agreements]),1,COUNTIF($A$2:A18, apc[Discounts, memberships &amp; pre-payment agreements])), 0)),"")</f>
        <v/>
      </c>
      <c r="B19" s="72"/>
      <c r="C19" s="73"/>
      <c r="D19" s="74"/>
      <c r="E19" s="79" t="str">
        <f>IF($A19="","", COUNTIF(apc[Discounts, memberships &amp; pre-payment agreements], A19))</f>
        <v/>
      </c>
      <c r="F19" s="79" t="str">
        <f>IF($A19="","", SUMIF(apc[Discounts, memberships &amp; pre-payment agreements], $A19, apc[APC paid (£) including VAT if charged]))</f>
        <v/>
      </c>
      <c r="G19" s="79" t="str">
        <f>IF($A19="","", SUMIF(apc[Discounts, memberships &amp; pre-payment agreements], $A19, apc[Amount of APC charged to COAF grant (including VAT if charged) in £] ))</f>
        <v/>
      </c>
      <c r="H19" s="79" t="str">
        <f>IF($A19="","", SUMIF(apc[Discounts, memberships &amp; pre-payment agreements], $A19, apc[Amount of APC charged to RCUK OA fund (including VAT if charged) in £]))</f>
        <v/>
      </c>
      <c r="I19" s="80" t="str">
        <f t="shared" si="1"/>
        <v/>
      </c>
      <c r="J19" s="80" t="str">
        <f t="shared" si="2"/>
        <v/>
      </c>
      <c r="K19" s="79" t="str">
        <f t="shared" si="3"/>
        <v/>
      </c>
    </row>
    <row r="20" spans="1:11" x14ac:dyDescent="0.2">
      <c r="A20" s="71" t="str">
        <f t="array" ref="A20">IFERROR(INDEX(apc[Discounts, memberships &amp; pre-payment agreements], MATCH(0,IF(ISBLANK(apc[Discounts, memberships &amp; pre-payment agreements]),1,COUNTIF($A$2:A19, apc[Discounts, memberships &amp; pre-payment agreements])), 0)),"")</f>
        <v/>
      </c>
      <c r="B20" s="72"/>
      <c r="C20" s="73"/>
      <c r="D20" s="74"/>
      <c r="E20" s="79" t="str">
        <f>IF($A20="","", COUNTIF(apc[Discounts, memberships &amp; pre-payment agreements], A20))</f>
        <v/>
      </c>
      <c r="F20" s="79" t="str">
        <f>IF($A20="","", SUMIF(apc[Discounts, memberships &amp; pre-payment agreements], $A20, apc[APC paid (£) including VAT if charged]))</f>
        <v/>
      </c>
      <c r="G20" s="79" t="str">
        <f>IF($A20="","", SUMIF(apc[Discounts, memberships &amp; pre-payment agreements], $A20, apc[Amount of APC charged to COAF grant (including VAT if charged) in £] ))</f>
        <v/>
      </c>
      <c r="H20" s="79" t="str">
        <f>IF($A20="","", SUMIF(apc[Discounts, memberships &amp; pre-payment agreements], $A20, apc[Amount of APC charged to RCUK OA fund (including VAT if charged) in £]))</f>
        <v/>
      </c>
      <c r="I20" s="80" t="str">
        <f t="shared" si="1"/>
        <v/>
      </c>
      <c r="J20" s="80" t="str">
        <f t="shared" si="2"/>
        <v/>
      </c>
      <c r="K20" s="79" t="str">
        <f t="shared" si="3"/>
        <v/>
      </c>
    </row>
    <row r="21" spans="1:11" x14ac:dyDescent="0.2">
      <c r="A21" s="71" t="str">
        <f t="array" ref="A21">IFERROR(INDEX(apc[Discounts, memberships &amp; pre-payment agreements], MATCH(0,IF(ISBLANK(apc[Discounts, memberships &amp; pre-payment agreements]),1,COUNTIF($A$2:A20, apc[Discounts, memberships &amp; pre-payment agreements])), 0)),"")</f>
        <v/>
      </c>
      <c r="B21" s="72"/>
      <c r="C21" s="73"/>
      <c r="D21" s="74"/>
      <c r="E21" s="79" t="str">
        <f>IF($A21="","", COUNTIF(apc[Discounts, memberships &amp; pre-payment agreements], A21))</f>
        <v/>
      </c>
      <c r="F21" s="79" t="str">
        <f>IF($A21="","", SUMIF(apc[Discounts, memberships &amp; pre-payment agreements], $A21, apc[APC paid (£) including VAT if charged]))</f>
        <v/>
      </c>
      <c r="G21" s="79" t="str">
        <f>IF($A21="","", SUMIF(apc[Discounts, memberships &amp; pre-payment agreements], $A21, apc[Amount of APC charged to COAF grant (including VAT if charged) in £] ))</f>
        <v/>
      </c>
      <c r="H21" s="79" t="str">
        <f>IF($A21="","", SUMIF(apc[Discounts, memberships &amp; pre-payment agreements], $A21, apc[Amount of APC charged to RCUK OA fund (including VAT if charged) in £]))</f>
        <v/>
      </c>
      <c r="I21" s="80" t="str">
        <f t="shared" si="1"/>
        <v/>
      </c>
      <c r="J21" s="80" t="str">
        <f t="shared" si="2"/>
        <v/>
      </c>
      <c r="K21" s="79" t="str">
        <f t="shared" si="3"/>
        <v/>
      </c>
    </row>
    <row r="22" spans="1:11" x14ac:dyDescent="0.2">
      <c r="A22" s="71" t="str">
        <f t="array" ref="A22">IFERROR(INDEX(apc[Discounts, memberships &amp; pre-payment agreements], MATCH(0,IF(ISBLANK(apc[Discounts, memberships &amp; pre-payment agreements]),1,COUNTIF($A$2:A21, apc[Discounts, memberships &amp; pre-payment agreements])), 0)),"")</f>
        <v/>
      </c>
      <c r="B22" s="72"/>
      <c r="C22" s="73"/>
      <c r="D22" s="74"/>
      <c r="E22" s="79" t="str">
        <f>IF($A22="","", COUNTIF(apc[Discounts, memberships &amp; pre-payment agreements], A22))</f>
        <v/>
      </c>
      <c r="F22" s="79" t="str">
        <f>IF($A22="","", SUMIF(apc[Discounts, memberships &amp; pre-payment agreements], $A22, apc[APC paid (£) including VAT if charged]))</f>
        <v/>
      </c>
      <c r="G22" s="79" t="str">
        <f>IF($A22="","", SUMIF(apc[Discounts, memberships &amp; pre-payment agreements], $A22, apc[Amount of APC charged to COAF grant (including VAT if charged) in £] ))</f>
        <v/>
      </c>
      <c r="H22" s="79" t="str">
        <f>IF($A22="","", SUMIF(apc[Discounts, memberships &amp; pre-payment agreements], $A22, apc[Amount of APC charged to RCUK OA fund (including VAT if charged) in £]))</f>
        <v/>
      </c>
      <c r="I22" s="80" t="str">
        <f t="shared" si="1"/>
        <v/>
      </c>
      <c r="J22" s="80" t="str">
        <f t="shared" si="2"/>
        <v/>
      </c>
      <c r="K22" s="79" t="str">
        <f t="shared" si="3"/>
        <v/>
      </c>
    </row>
    <row r="23" spans="1:11" x14ac:dyDescent="0.2">
      <c r="A23" s="71" t="str">
        <f t="array" ref="A23">IFERROR(INDEX(apc[Discounts, memberships &amp; pre-payment agreements], MATCH(0,IF(ISBLANK(apc[Discounts, memberships &amp; pre-payment agreements]),1,COUNTIF($A$2:A22, apc[Discounts, memberships &amp; pre-payment agreements])), 0)),"")</f>
        <v/>
      </c>
      <c r="B23" s="72"/>
      <c r="C23" s="73"/>
      <c r="D23" s="74"/>
      <c r="E23" s="79" t="str">
        <f>IF($A23="","", COUNTIF(apc[Discounts, memberships &amp; pre-payment agreements], A23))</f>
        <v/>
      </c>
      <c r="F23" s="79" t="str">
        <f>IF($A23="","", SUMIF(apc[Discounts, memberships &amp; pre-payment agreements], $A23, apc[APC paid (£) including VAT if charged]))</f>
        <v/>
      </c>
      <c r="G23" s="79" t="str">
        <f>IF($A23="","", SUMIF(apc[Discounts, memberships &amp; pre-payment agreements], $A23, apc[Amount of APC charged to COAF grant (including VAT if charged) in £] ))</f>
        <v/>
      </c>
      <c r="H23" s="79" t="str">
        <f>IF($A23="","", SUMIF(apc[Discounts, memberships &amp; pre-payment agreements], $A23, apc[Amount of APC charged to RCUK OA fund (including VAT if charged) in £]))</f>
        <v/>
      </c>
      <c r="I23" s="80" t="str">
        <f t="shared" si="1"/>
        <v/>
      </c>
      <c r="J23" s="80" t="str">
        <f t="shared" si="2"/>
        <v/>
      </c>
      <c r="K23" s="79" t="str">
        <f t="shared" si="3"/>
        <v/>
      </c>
    </row>
    <row r="24" spans="1:11" x14ac:dyDescent="0.2">
      <c r="A24" s="71" t="str">
        <f t="array" ref="A24">IFERROR(INDEX(apc[Discounts, memberships &amp; pre-payment agreements], MATCH(0,IF(ISBLANK(apc[Discounts, memberships &amp; pre-payment agreements]),1,COUNTIF($A$2:A23, apc[Discounts, memberships &amp; pre-payment agreements])), 0)),"")</f>
        <v/>
      </c>
      <c r="B24" s="72"/>
      <c r="C24" s="73"/>
      <c r="D24" s="74"/>
      <c r="E24" s="79" t="str">
        <f>IF($A24="","", COUNTIF(apc[Discounts, memberships &amp; pre-payment agreements], A24))</f>
        <v/>
      </c>
      <c r="F24" s="79" t="str">
        <f>IF($A24="","", SUMIF(apc[Discounts, memberships &amp; pre-payment agreements], $A24, apc[APC paid (£) including VAT if charged]))</f>
        <v/>
      </c>
      <c r="G24" s="79" t="str">
        <f>IF($A24="","", SUMIF(apc[Discounts, memberships &amp; pre-payment agreements], $A24, apc[Amount of APC charged to COAF grant (including VAT if charged) in £] ))</f>
        <v/>
      </c>
      <c r="H24" s="79" t="str">
        <f>IF($A24="","", SUMIF(apc[Discounts, memberships &amp; pre-payment agreements], $A24, apc[Amount of APC charged to RCUK OA fund (including VAT if charged) in £]))</f>
        <v/>
      </c>
      <c r="I24" s="80" t="str">
        <f t="shared" si="1"/>
        <v/>
      </c>
      <c r="J24" s="80" t="str">
        <f t="shared" si="2"/>
        <v/>
      </c>
      <c r="K24" s="79" t="str">
        <f t="shared" si="3"/>
        <v/>
      </c>
    </row>
    <row r="25" spans="1:11" x14ac:dyDescent="0.2">
      <c r="A25" s="71" t="str">
        <f t="array" ref="A25">IFERROR(INDEX(apc[Discounts, memberships &amp; pre-payment agreements], MATCH(0,IF(ISBLANK(apc[Discounts, memberships &amp; pre-payment agreements]),1,COUNTIF($A$2:A24, apc[Discounts, memberships &amp; pre-payment agreements])), 0)),"")</f>
        <v/>
      </c>
      <c r="B25" s="72"/>
      <c r="C25" s="73"/>
      <c r="D25" s="74"/>
      <c r="E25" s="79" t="str">
        <f>IF($A25="","", COUNTIF(apc[Discounts, memberships &amp; pre-payment agreements], A25))</f>
        <v/>
      </c>
      <c r="F25" s="79" t="str">
        <f>IF($A25="","", SUMIF(apc[Discounts, memberships &amp; pre-payment agreements], $A25, apc[APC paid (£) including VAT if charged]))</f>
        <v/>
      </c>
      <c r="G25" s="79" t="str">
        <f>IF($A25="","", SUMIF(apc[Discounts, memberships &amp; pre-payment agreements], $A25, apc[Amount of APC charged to COAF grant (including VAT if charged) in £] ))</f>
        <v/>
      </c>
      <c r="H25" s="79" t="str">
        <f>IF($A25="","", SUMIF(apc[Discounts, memberships &amp; pre-payment agreements], $A25, apc[Amount of APC charged to RCUK OA fund (including VAT if charged) in £]))</f>
        <v/>
      </c>
      <c r="I25" s="80" t="str">
        <f t="shared" si="1"/>
        <v/>
      </c>
      <c r="J25" s="80" t="str">
        <f t="shared" si="2"/>
        <v/>
      </c>
      <c r="K25" s="79" t="str">
        <f t="shared" si="3"/>
        <v/>
      </c>
    </row>
    <row r="26" spans="1:11" x14ac:dyDescent="0.2">
      <c r="A26" s="71" t="str">
        <f t="array" ref="A26">IFERROR(INDEX(apc[Discounts, memberships &amp; pre-payment agreements], MATCH(0,IF(ISBLANK(apc[Discounts, memberships &amp; pre-payment agreements]),1,COUNTIF($A$2:A25, apc[Discounts, memberships &amp; pre-payment agreements])), 0)),"")</f>
        <v/>
      </c>
      <c r="B26" s="72"/>
      <c r="C26" s="73"/>
      <c r="D26" s="74"/>
      <c r="E26" s="79" t="str">
        <f>IF($A26="","", COUNTIF(apc[Discounts, memberships &amp; pre-payment agreements], A26))</f>
        <v/>
      </c>
      <c r="F26" s="79" t="str">
        <f>IF($A26="","", SUMIF(apc[Discounts, memberships &amp; pre-payment agreements], $A26, apc[APC paid (£) including VAT if charged]))</f>
        <v/>
      </c>
      <c r="G26" s="79" t="str">
        <f>IF($A26="","", SUMIF(apc[Discounts, memberships &amp; pre-payment agreements], $A26, apc[Amount of APC charged to COAF grant (including VAT if charged) in £] ))</f>
        <v/>
      </c>
      <c r="H26" s="79" t="str">
        <f>IF($A26="","", SUMIF(apc[Discounts, memberships &amp; pre-payment agreements], $A26, apc[Amount of APC charged to RCUK OA fund (including VAT if charged) in £]))</f>
        <v/>
      </c>
      <c r="I26" s="80" t="str">
        <f t="shared" si="1"/>
        <v/>
      </c>
      <c r="J26" s="80" t="str">
        <f t="shared" si="2"/>
        <v/>
      </c>
      <c r="K26" s="79" t="str">
        <f t="shared" si="3"/>
        <v/>
      </c>
    </row>
    <row r="27" spans="1:11" x14ac:dyDescent="0.2">
      <c r="A27" s="71" t="str">
        <f t="array" ref="A27">IFERROR(INDEX(apc[Discounts, memberships &amp; pre-payment agreements], MATCH(0,IF(ISBLANK(apc[Discounts, memberships &amp; pre-payment agreements]),1,COUNTIF($A$2:A26, apc[Discounts, memberships &amp; pre-payment agreements])), 0)),"")</f>
        <v/>
      </c>
      <c r="B27" s="72"/>
      <c r="C27" s="73"/>
      <c r="D27" s="74"/>
      <c r="E27" s="79" t="str">
        <f>IF($A27="","", COUNTIF(apc[Discounts, memberships &amp; pre-payment agreements], A27))</f>
        <v/>
      </c>
      <c r="F27" s="79" t="str">
        <f>IF($A27="","", SUMIF(apc[Discounts, memberships &amp; pre-payment agreements], $A27, apc[APC paid (£) including VAT if charged]))</f>
        <v/>
      </c>
      <c r="G27" s="79" t="str">
        <f>IF($A27="","", SUMIF(apc[Discounts, memberships &amp; pre-payment agreements], $A27, apc[Amount of APC charged to COAF grant (including VAT if charged) in £] ))</f>
        <v/>
      </c>
      <c r="H27" s="79" t="str">
        <f>IF($A27="","", SUMIF(apc[Discounts, memberships &amp; pre-payment agreements], $A27, apc[Amount of APC charged to RCUK OA fund (including VAT if charged) in £]))</f>
        <v/>
      </c>
      <c r="I27" s="80" t="str">
        <f t="shared" si="1"/>
        <v/>
      </c>
      <c r="J27" s="80" t="str">
        <f t="shared" si="2"/>
        <v/>
      </c>
      <c r="K27" s="79" t="str">
        <f t="shared" si="3"/>
        <v/>
      </c>
    </row>
    <row r="28" spans="1:11" x14ac:dyDescent="0.2">
      <c r="A28" s="71" t="str">
        <f t="array" ref="A28">IFERROR(INDEX(apc[Discounts, memberships &amp; pre-payment agreements], MATCH(0,IF(ISBLANK(apc[Discounts, memberships &amp; pre-payment agreements]),1,COUNTIF($A$2:A27, apc[Discounts, memberships &amp; pre-payment agreements])), 0)),"")</f>
        <v/>
      </c>
      <c r="B28" s="72"/>
      <c r="C28" s="73"/>
      <c r="D28" s="74"/>
      <c r="E28" s="79" t="str">
        <f>IF($A28="","", COUNTIF(apc[Discounts, memberships &amp; pre-payment agreements], A28))</f>
        <v/>
      </c>
      <c r="F28" s="79" t="str">
        <f>IF($A28="","", SUMIF(apc[Discounts, memberships &amp; pre-payment agreements], $A28, apc[APC paid (£) including VAT if charged]))</f>
        <v/>
      </c>
      <c r="G28" s="79" t="str">
        <f>IF($A28="","", SUMIF(apc[Discounts, memberships &amp; pre-payment agreements], $A28, apc[Amount of APC charged to COAF grant (including VAT if charged) in £] ))</f>
        <v/>
      </c>
      <c r="H28" s="79" t="str">
        <f>IF($A28="","", SUMIF(apc[Discounts, memberships &amp; pre-payment agreements], $A28, apc[Amount of APC charged to RCUK OA fund (including VAT if charged) in £]))</f>
        <v/>
      </c>
      <c r="I28" s="80" t="str">
        <f t="shared" si="1"/>
        <v/>
      </c>
      <c r="J28" s="80" t="str">
        <f t="shared" si="2"/>
        <v/>
      </c>
      <c r="K28" s="79" t="str">
        <f t="shared" si="3"/>
        <v/>
      </c>
    </row>
    <row r="29" spans="1:11" x14ac:dyDescent="0.2">
      <c r="A29" s="71" t="str">
        <f t="array" ref="A29">IFERROR(INDEX(apc[Discounts, memberships &amp; pre-payment agreements], MATCH(0,IF(ISBLANK(apc[Discounts, memberships &amp; pre-payment agreements]),1,COUNTIF($A$2:A28, apc[Discounts, memberships &amp; pre-payment agreements])), 0)),"")</f>
        <v/>
      </c>
      <c r="B29" s="72"/>
      <c r="C29" s="73"/>
      <c r="D29" s="74"/>
      <c r="E29" s="79" t="str">
        <f>IF($A29="","", COUNTIF(apc[Discounts, memberships &amp; pre-payment agreements], A29))</f>
        <v/>
      </c>
      <c r="F29" s="79" t="str">
        <f>IF($A29="","", SUMIF(apc[Discounts, memberships &amp; pre-payment agreements], $A29, apc[APC paid (£) including VAT if charged]))</f>
        <v/>
      </c>
      <c r="G29" s="79" t="str">
        <f>IF($A29="","", SUMIF(apc[Discounts, memberships &amp; pre-payment agreements], $A29, apc[Amount of APC charged to COAF grant (including VAT if charged) in £] ))</f>
        <v/>
      </c>
      <c r="H29" s="79" t="str">
        <f>IF($A29="","", SUMIF(apc[Discounts, memberships &amp; pre-payment agreements], $A29, apc[Amount of APC charged to RCUK OA fund (including VAT if charged) in £]))</f>
        <v/>
      </c>
      <c r="I29" s="80" t="str">
        <f t="shared" si="1"/>
        <v/>
      </c>
      <c r="J29" s="80" t="str">
        <f t="shared" si="2"/>
        <v/>
      </c>
      <c r="K29" s="79" t="str">
        <f t="shared" si="3"/>
        <v/>
      </c>
    </row>
    <row r="30" spans="1:11" x14ac:dyDescent="0.2">
      <c r="A30" s="71" t="str">
        <f t="array" ref="A30">IFERROR(INDEX(apc[Discounts, memberships &amp; pre-payment agreements], MATCH(0,IF(ISBLANK(apc[Discounts, memberships &amp; pre-payment agreements]),1,COUNTIF($A$2:A29, apc[Discounts, memberships &amp; pre-payment agreements])), 0)),"")</f>
        <v/>
      </c>
      <c r="B30" s="72"/>
      <c r="C30" s="73"/>
      <c r="D30" s="74"/>
      <c r="E30" s="79" t="str">
        <f>IF($A30="","", COUNTIF(apc[Discounts, memberships &amp; pre-payment agreements], A30))</f>
        <v/>
      </c>
      <c r="F30" s="79" t="str">
        <f>IF($A30="","", SUMIF(apc[Discounts, memberships &amp; pre-payment agreements], $A30, apc[APC paid (£) including VAT if charged]))</f>
        <v/>
      </c>
      <c r="G30" s="79" t="str">
        <f>IF($A30="","", SUMIF(apc[Discounts, memberships &amp; pre-payment agreements], $A30, apc[Amount of APC charged to COAF grant (including VAT if charged) in £] ))</f>
        <v/>
      </c>
      <c r="H30" s="79" t="str">
        <f>IF($A30="","", SUMIF(apc[Discounts, memberships &amp; pre-payment agreements], $A30, apc[Amount of APC charged to RCUK OA fund (including VAT if charged) in £]))</f>
        <v/>
      </c>
      <c r="I30" s="80" t="str">
        <f t="shared" si="1"/>
        <v/>
      </c>
      <c r="J30" s="80" t="str">
        <f t="shared" si="2"/>
        <v/>
      </c>
      <c r="K30" s="79" t="str">
        <f t="shared" si="3"/>
        <v/>
      </c>
    </row>
    <row r="31" spans="1:11" x14ac:dyDescent="0.2">
      <c r="A31" s="71" t="str">
        <f t="array" ref="A31">IFERROR(INDEX(apc[Discounts, memberships &amp; pre-payment agreements], MATCH(0,IF(ISBLANK(apc[Discounts, memberships &amp; pre-payment agreements]),1,COUNTIF($A$2:A30, apc[Discounts, memberships &amp; pre-payment agreements])), 0)),"")</f>
        <v/>
      </c>
      <c r="B31" s="72"/>
      <c r="C31" s="73"/>
      <c r="D31" s="74"/>
      <c r="E31" s="79" t="str">
        <f>IF($A31="","", COUNTIF(apc[Discounts, memberships &amp; pre-payment agreements], A31))</f>
        <v/>
      </c>
      <c r="F31" s="79" t="str">
        <f>IF($A31="","", SUMIF(apc[Discounts, memberships &amp; pre-payment agreements], $A31, apc[APC paid (£) including VAT if charged]))</f>
        <v/>
      </c>
      <c r="G31" s="79" t="str">
        <f>IF($A31="","", SUMIF(apc[Discounts, memberships &amp; pre-payment agreements], $A31, apc[Amount of APC charged to COAF grant (including VAT if charged) in £] ))</f>
        <v/>
      </c>
      <c r="H31" s="79" t="str">
        <f>IF($A31="","", SUMIF(apc[Discounts, memberships &amp; pre-payment agreements], $A31, apc[Amount of APC charged to RCUK OA fund (including VAT if charged) in £]))</f>
        <v/>
      </c>
      <c r="I31" s="80" t="str">
        <f t="shared" si="1"/>
        <v/>
      </c>
      <c r="J31" s="80" t="str">
        <f t="shared" si="2"/>
        <v/>
      </c>
      <c r="K31" s="79" t="str">
        <f t="shared" si="3"/>
        <v/>
      </c>
    </row>
    <row r="32" spans="1:11" x14ac:dyDescent="0.2">
      <c r="A32" s="71" t="str">
        <f t="array" ref="A32">IFERROR(INDEX(apc[Discounts, memberships &amp; pre-payment agreements], MATCH(0,IF(ISBLANK(apc[Discounts, memberships &amp; pre-payment agreements]),1,COUNTIF($A$2:A31, apc[Discounts, memberships &amp; pre-payment agreements])), 0)),"")</f>
        <v/>
      </c>
      <c r="B32" s="72"/>
      <c r="C32" s="73"/>
      <c r="D32" s="74"/>
      <c r="E32" s="79" t="str">
        <f>IF($A32="","", COUNTIF(apc[Discounts, memberships &amp; pre-payment agreements], A32))</f>
        <v/>
      </c>
      <c r="F32" s="79" t="str">
        <f>IF($A32="","", SUMIF(apc[Discounts, memberships &amp; pre-payment agreements], $A32, apc[APC paid (£) including VAT if charged]))</f>
        <v/>
      </c>
      <c r="G32" s="79" t="str">
        <f>IF($A32="","", SUMIF(apc[Discounts, memberships &amp; pre-payment agreements], $A32, apc[Amount of APC charged to COAF grant (including VAT if charged) in £] ))</f>
        <v/>
      </c>
      <c r="H32" s="79" t="str">
        <f>IF($A32="","", SUMIF(apc[Discounts, memberships &amp; pre-payment agreements], $A32, apc[Amount of APC charged to RCUK OA fund (including VAT if charged) in £]))</f>
        <v/>
      </c>
      <c r="I32" s="80" t="str">
        <f t="shared" si="1"/>
        <v/>
      </c>
      <c r="J32" s="80" t="str">
        <f t="shared" si="2"/>
        <v/>
      </c>
      <c r="K32" s="79" t="str">
        <f t="shared" si="3"/>
        <v/>
      </c>
    </row>
    <row r="33" spans="1:11" x14ac:dyDescent="0.2">
      <c r="A33" s="71" t="str">
        <f t="array" ref="A33">IFERROR(INDEX(apc[Discounts, memberships &amp; pre-payment agreements], MATCH(0,IF(ISBLANK(apc[Discounts, memberships &amp; pre-payment agreements]),1,COUNTIF($A$2:A32, apc[Discounts, memberships &amp; pre-payment agreements])), 0)),"")</f>
        <v/>
      </c>
      <c r="B33" s="72"/>
      <c r="C33" s="73"/>
      <c r="D33" s="74"/>
      <c r="E33" s="79" t="str">
        <f>IF($A33="","", COUNTIF(apc[Discounts, memberships &amp; pre-payment agreements], A33))</f>
        <v/>
      </c>
      <c r="F33" s="79" t="str">
        <f>IF($A33="","", SUMIF(apc[Discounts, memberships &amp; pre-payment agreements], $A33, apc[APC paid (£) including VAT if charged]))</f>
        <v/>
      </c>
      <c r="G33" s="79" t="str">
        <f>IF($A33="","", SUMIF(apc[Discounts, memberships &amp; pre-payment agreements], $A33, apc[Amount of APC charged to COAF grant (including VAT if charged) in £] ))</f>
        <v/>
      </c>
      <c r="H33" s="79" t="str">
        <f>IF($A33="","", SUMIF(apc[Discounts, memberships &amp; pre-payment agreements], $A33, apc[Amount of APC charged to RCUK OA fund (including VAT if charged) in £]))</f>
        <v/>
      </c>
      <c r="I33" s="80" t="str">
        <f t="shared" si="1"/>
        <v/>
      </c>
      <c r="J33" s="80" t="str">
        <f t="shared" si="2"/>
        <v/>
      </c>
      <c r="K33" s="79" t="str">
        <f t="shared" si="3"/>
        <v/>
      </c>
    </row>
    <row r="34" spans="1:11" x14ac:dyDescent="0.2">
      <c r="A34" s="71" t="str">
        <f t="array" ref="A34">IFERROR(INDEX(apc[Discounts, memberships &amp; pre-payment agreements], MATCH(0,IF(ISBLANK(apc[Discounts, memberships &amp; pre-payment agreements]),1,COUNTIF($A$2:A33, apc[Discounts, memberships &amp; pre-payment agreements])), 0)),"")</f>
        <v/>
      </c>
      <c r="B34" s="72"/>
      <c r="C34" s="73"/>
      <c r="D34" s="74"/>
      <c r="E34" s="79" t="str">
        <f>IF($A34="","", COUNTIF(apc[Discounts, memberships &amp; pre-payment agreements], A34))</f>
        <v/>
      </c>
      <c r="F34" s="79" t="str">
        <f>IF($A34="","", SUMIF(apc[Discounts, memberships &amp; pre-payment agreements], $A34, apc[APC paid (£) including VAT if charged]))</f>
        <v/>
      </c>
      <c r="G34" s="79" t="str">
        <f>IF($A34="","", SUMIF(apc[Discounts, memberships &amp; pre-payment agreements], $A34, apc[Amount of APC charged to COAF grant (including VAT if charged) in £] ))</f>
        <v/>
      </c>
      <c r="H34" s="79" t="str">
        <f>IF($A34="","", SUMIF(apc[Discounts, memberships &amp; pre-payment agreements], $A34, apc[Amount of APC charged to RCUK OA fund (including VAT if charged) in £]))</f>
        <v/>
      </c>
      <c r="I34" s="80" t="str">
        <f t="shared" si="1"/>
        <v/>
      </c>
      <c r="J34" s="80" t="str">
        <f t="shared" si="2"/>
        <v/>
      </c>
      <c r="K34" s="79" t="str">
        <f t="shared" si="3"/>
        <v/>
      </c>
    </row>
    <row r="35" spans="1:11" x14ac:dyDescent="0.2">
      <c r="A35" s="71" t="str">
        <f t="array" ref="A35">IFERROR(INDEX(apc[Discounts, memberships &amp; pre-payment agreements], MATCH(0,IF(ISBLANK(apc[Discounts, memberships &amp; pre-payment agreements]),1,COUNTIF($A$2:A34, apc[Discounts, memberships &amp; pre-payment agreements])), 0)),"")</f>
        <v/>
      </c>
      <c r="B35" s="72"/>
      <c r="C35" s="73"/>
      <c r="D35" s="74"/>
      <c r="E35" s="79" t="str">
        <f>IF($A35="","", COUNTIF(apc[Discounts, memberships &amp; pre-payment agreements], A35))</f>
        <v/>
      </c>
      <c r="F35" s="79" t="str">
        <f>IF($A35="","", SUMIF(apc[Discounts, memberships &amp; pre-payment agreements], $A35, apc[APC paid (£) including VAT if charged]))</f>
        <v/>
      </c>
      <c r="G35" s="79" t="str">
        <f>IF($A35="","", SUMIF(apc[Discounts, memberships &amp; pre-payment agreements], $A35, apc[Amount of APC charged to COAF grant (including VAT if charged) in £] ))</f>
        <v/>
      </c>
      <c r="H35" s="79" t="str">
        <f>IF($A35="","", SUMIF(apc[Discounts, memberships &amp; pre-payment agreements], $A35, apc[Amount of APC charged to RCUK OA fund (including VAT if charged) in £]))</f>
        <v/>
      </c>
      <c r="I35" s="80" t="str">
        <f t="shared" si="1"/>
        <v/>
      </c>
      <c r="J35" s="80" t="str">
        <f t="shared" si="2"/>
        <v/>
      </c>
      <c r="K35" s="79" t="str">
        <f t="shared" si="3"/>
        <v/>
      </c>
    </row>
    <row r="36" spans="1:11" x14ac:dyDescent="0.2">
      <c r="A36" s="71" t="str">
        <f t="array" ref="A36">IFERROR(INDEX(apc[Discounts, memberships &amp; pre-payment agreements], MATCH(0,IF(ISBLANK(apc[Discounts, memberships &amp; pre-payment agreements]),1,COUNTIF($A$2:A35, apc[Discounts, memberships &amp; pre-payment agreements])), 0)),"")</f>
        <v/>
      </c>
      <c r="B36" s="72"/>
      <c r="C36" s="73"/>
      <c r="D36" s="74"/>
      <c r="E36" s="79" t="str">
        <f>IF($A36="","", COUNTIF(apc[Discounts, memberships &amp; pre-payment agreements], A36))</f>
        <v/>
      </c>
      <c r="F36" s="79" t="str">
        <f>IF($A36="","", SUMIF(apc[Discounts, memberships &amp; pre-payment agreements], $A36, apc[APC paid (£) including VAT if charged]))</f>
        <v/>
      </c>
      <c r="G36" s="79" t="str">
        <f>IF($A36="","", SUMIF(apc[Discounts, memberships &amp; pre-payment agreements], $A36, apc[Amount of APC charged to COAF grant (including VAT if charged) in £] ))</f>
        <v/>
      </c>
      <c r="H36" s="79" t="str">
        <f>IF($A36="","", SUMIF(apc[Discounts, memberships &amp; pre-payment agreements], $A36, apc[Amount of APC charged to RCUK OA fund (including VAT if charged) in £]))</f>
        <v/>
      </c>
      <c r="I36" s="80" t="str">
        <f t="shared" si="1"/>
        <v/>
      </c>
      <c r="J36" s="80" t="str">
        <f t="shared" si="2"/>
        <v/>
      </c>
      <c r="K36" s="79" t="str">
        <f t="shared" si="3"/>
        <v/>
      </c>
    </row>
    <row r="37" spans="1:11" x14ac:dyDescent="0.2">
      <c r="A37" s="71" t="str">
        <f t="array" ref="A37">IFERROR(INDEX(apc[Discounts, memberships &amp; pre-payment agreements], MATCH(0,IF(ISBLANK(apc[Discounts, memberships &amp; pre-payment agreements]),1,COUNTIF($A$2:A36, apc[Discounts, memberships &amp; pre-payment agreements])), 0)),"")</f>
        <v/>
      </c>
      <c r="B37" s="72"/>
      <c r="C37" s="73"/>
      <c r="D37" s="74"/>
      <c r="E37" s="79" t="str">
        <f>IF($A37="","", COUNTIF(apc[Discounts, memberships &amp; pre-payment agreements], A37))</f>
        <v/>
      </c>
      <c r="F37" s="79" t="str">
        <f>IF($A37="","", SUMIF(apc[Discounts, memberships &amp; pre-payment agreements], $A37, apc[APC paid (£) including VAT if charged]))</f>
        <v/>
      </c>
      <c r="G37" s="79" t="str">
        <f>IF($A37="","", SUMIF(apc[Discounts, memberships &amp; pre-payment agreements], $A37, apc[Amount of APC charged to COAF grant (including VAT if charged) in £] ))</f>
        <v/>
      </c>
      <c r="H37" s="79" t="str">
        <f>IF($A37="","", SUMIF(apc[Discounts, memberships &amp; pre-payment agreements], $A37, apc[Amount of APC charged to RCUK OA fund (including VAT if charged) in £]))</f>
        <v/>
      </c>
      <c r="I37" s="80" t="str">
        <f t="shared" si="1"/>
        <v/>
      </c>
      <c r="J37" s="80" t="str">
        <f t="shared" si="2"/>
        <v/>
      </c>
      <c r="K37" s="79" t="str">
        <f t="shared" si="3"/>
        <v/>
      </c>
    </row>
    <row r="38" spans="1:11" x14ac:dyDescent="0.2">
      <c r="A38" s="71" t="str">
        <f t="array" ref="A38">IFERROR(INDEX(apc[Discounts, memberships &amp; pre-payment agreements], MATCH(0,IF(ISBLANK(apc[Discounts, memberships &amp; pre-payment agreements]),1,COUNTIF($A$2:A37, apc[Discounts, memberships &amp; pre-payment agreements])), 0)),"")</f>
        <v/>
      </c>
      <c r="B38" s="72"/>
      <c r="C38" s="73"/>
      <c r="D38" s="74"/>
      <c r="E38" s="79" t="str">
        <f>IF($A38="","", COUNTIF(apc[Discounts, memberships &amp; pre-payment agreements], A38))</f>
        <v/>
      </c>
      <c r="F38" s="79" t="str">
        <f>IF($A38="","", SUMIF(apc[Discounts, memberships &amp; pre-payment agreements], $A38, apc[APC paid (£) including VAT if charged]))</f>
        <v/>
      </c>
      <c r="G38" s="79" t="str">
        <f>IF($A38="","", SUMIF(apc[Discounts, memberships &amp; pre-payment agreements], $A38, apc[Amount of APC charged to COAF grant (including VAT if charged) in £] ))</f>
        <v/>
      </c>
      <c r="H38" s="79" t="str">
        <f>IF($A38="","", SUMIF(apc[Discounts, memberships &amp; pre-payment agreements], $A38, apc[Amount of APC charged to RCUK OA fund (including VAT if charged) in £]))</f>
        <v/>
      </c>
      <c r="I38" s="80" t="str">
        <f t="shared" si="1"/>
        <v/>
      </c>
      <c r="J38" s="80" t="str">
        <f t="shared" si="2"/>
        <v/>
      </c>
      <c r="K38" s="79" t="str">
        <f t="shared" si="3"/>
        <v/>
      </c>
    </row>
    <row r="39" spans="1:11" x14ac:dyDescent="0.2">
      <c r="A39" s="71" t="str">
        <f t="array" ref="A39">IFERROR(INDEX(apc[Discounts, memberships &amp; pre-payment agreements], MATCH(0,IF(ISBLANK(apc[Discounts, memberships &amp; pre-payment agreements]),1,COUNTIF($A$2:A38, apc[Discounts, memberships &amp; pre-payment agreements])), 0)),"")</f>
        <v/>
      </c>
      <c r="B39" s="72"/>
      <c r="C39" s="73"/>
      <c r="D39" s="74"/>
      <c r="E39" s="79" t="str">
        <f>IF($A39="","", COUNTIF(apc[Discounts, memberships &amp; pre-payment agreements], A39))</f>
        <v/>
      </c>
      <c r="F39" s="79" t="str">
        <f>IF($A39="","", SUMIF(apc[Discounts, memberships &amp; pre-payment agreements], $A39, apc[APC paid (£) including VAT if charged]))</f>
        <v/>
      </c>
      <c r="G39" s="79" t="str">
        <f>IF($A39="","", SUMIF(apc[Discounts, memberships &amp; pre-payment agreements], $A39, apc[Amount of APC charged to COAF grant (including VAT if charged) in £] ))</f>
        <v/>
      </c>
      <c r="H39" s="79" t="str">
        <f>IF($A39="","", SUMIF(apc[Discounts, memberships &amp; pre-payment agreements], $A39, apc[Amount of APC charged to RCUK OA fund (including VAT if charged) in £]))</f>
        <v/>
      </c>
      <c r="I39" s="80" t="str">
        <f t="shared" si="1"/>
        <v/>
      </c>
      <c r="J39" s="80" t="str">
        <f t="shared" si="2"/>
        <v/>
      </c>
      <c r="K39" s="79" t="str">
        <f t="shared" si="3"/>
        <v/>
      </c>
    </row>
    <row r="40" spans="1:11" x14ac:dyDescent="0.2">
      <c r="A40" s="71" t="str">
        <f t="array" ref="A40">IFERROR(INDEX(apc[Discounts, memberships &amp; pre-payment agreements], MATCH(0,IF(ISBLANK(apc[Discounts, memberships &amp; pre-payment agreements]),1,COUNTIF($A$2:A39, apc[Discounts, memberships &amp; pre-payment agreements])), 0)),"")</f>
        <v/>
      </c>
      <c r="B40" s="72"/>
      <c r="C40" s="73"/>
      <c r="D40" s="74"/>
      <c r="E40" s="79" t="str">
        <f>IF($A40="","", COUNTIF(apc[Discounts, memberships &amp; pre-payment agreements], A40))</f>
        <v/>
      </c>
      <c r="F40" s="79" t="str">
        <f>IF($A40="","", SUMIF(apc[Discounts, memberships &amp; pre-payment agreements], $A40, apc[APC paid (£) including VAT if charged]))</f>
        <v/>
      </c>
      <c r="G40" s="79" t="str">
        <f>IF($A40="","", SUMIF(apc[Discounts, memberships &amp; pre-payment agreements], $A40, apc[Amount of APC charged to COAF grant (including VAT if charged) in £] ))</f>
        <v/>
      </c>
      <c r="H40" s="79" t="str">
        <f>IF($A40="","", SUMIF(apc[Discounts, memberships &amp; pre-payment agreements], $A40, apc[Amount of APC charged to RCUK OA fund (including VAT if charged) in £]))</f>
        <v/>
      </c>
      <c r="I40" s="80" t="str">
        <f t="shared" si="1"/>
        <v/>
      </c>
      <c r="J40" s="80" t="str">
        <f t="shared" si="2"/>
        <v/>
      </c>
      <c r="K40" s="79" t="str">
        <f t="shared" si="3"/>
        <v/>
      </c>
    </row>
    <row r="41" spans="1:11" x14ac:dyDescent="0.2">
      <c r="A41" s="71" t="str">
        <f t="array" ref="A41">IFERROR(INDEX(apc[Discounts, memberships &amp; pre-payment agreements], MATCH(0,IF(ISBLANK(apc[Discounts, memberships &amp; pre-payment agreements]),1,COUNTIF($A$2:A40, apc[Discounts, memberships &amp; pre-payment agreements])), 0)),"")</f>
        <v/>
      </c>
      <c r="B41" s="72"/>
      <c r="C41" s="73"/>
      <c r="D41" s="74"/>
      <c r="E41" s="79" t="str">
        <f>IF($A41="","", COUNTIF(apc[Discounts, memberships &amp; pre-payment agreements], A41))</f>
        <v/>
      </c>
      <c r="F41" s="79" t="str">
        <f>IF($A41="","", SUMIF(apc[Discounts, memberships &amp; pre-payment agreements], $A41, apc[APC paid (£) including VAT if charged]))</f>
        <v/>
      </c>
      <c r="G41" s="79" t="str">
        <f>IF($A41="","", SUMIF(apc[Discounts, memberships &amp; pre-payment agreements], $A41, apc[Amount of APC charged to COAF grant (including VAT if charged) in £] ))</f>
        <v/>
      </c>
      <c r="H41" s="79" t="str">
        <f>IF($A41="","", SUMIF(apc[Discounts, memberships &amp; pre-payment agreements], $A41, apc[Amount of APC charged to RCUK OA fund (including VAT if charged) in £]))</f>
        <v/>
      </c>
      <c r="I41" s="80" t="str">
        <f t="shared" si="1"/>
        <v/>
      </c>
      <c r="J41" s="80" t="str">
        <f t="shared" si="2"/>
        <v/>
      </c>
      <c r="K41" s="79" t="str">
        <f t="shared" si="3"/>
        <v/>
      </c>
    </row>
    <row r="42" spans="1:11" x14ac:dyDescent="0.2">
      <c r="A42" s="71" t="str">
        <f t="array" ref="A42">IFERROR(INDEX(apc[Discounts, memberships &amp; pre-payment agreements], MATCH(0,IF(ISBLANK(apc[Discounts, memberships &amp; pre-payment agreements]),1,COUNTIF($A$2:A41, apc[Discounts, memberships &amp; pre-payment agreements])), 0)),"")</f>
        <v/>
      </c>
      <c r="B42" s="72"/>
      <c r="C42" s="73"/>
      <c r="D42" s="74"/>
      <c r="E42" s="79" t="str">
        <f>IF($A42="","", COUNTIF(apc[Discounts, memberships &amp; pre-payment agreements], A42))</f>
        <v/>
      </c>
      <c r="F42" s="79" t="str">
        <f>IF($A42="","", SUMIF(apc[Discounts, memberships &amp; pre-payment agreements], $A42, apc[APC paid (£) including VAT if charged]))</f>
        <v/>
      </c>
      <c r="G42" s="79" t="str">
        <f>IF($A42="","", SUMIF(apc[Discounts, memberships &amp; pre-payment agreements], $A42, apc[Amount of APC charged to COAF grant (including VAT if charged) in £] ))</f>
        <v/>
      </c>
      <c r="H42" s="79" t="str">
        <f>IF($A42="","", SUMIF(apc[Discounts, memberships &amp; pre-payment agreements], $A42, apc[Amount of APC charged to RCUK OA fund (including VAT if charged) in £]))</f>
        <v/>
      </c>
      <c r="I42" s="80" t="str">
        <f t="shared" si="1"/>
        <v/>
      </c>
      <c r="J42" s="80" t="str">
        <f t="shared" si="2"/>
        <v/>
      </c>
      <c r="K42" s="79" t="str">
        <f t="shared" si="3"/>
        <v/>
      </c>
    </row>
    <row r="43" spans="1:11" x14ac:dyDescent="0.2">
      <c r="A43" s="71" t="str">
        <f t="array" ref="A43">IFERROR(INDEX(apc[Discounts, memberships &amp; pre-payment agreements], MATCH(0,IF(ISBLANK(apc[Discounts, memberships &amp; pre-payment agreements]),1,COUNTIF($A$2:A42, apc[Discounts, memberships &amp; pre-payment agreements])), 0)),"")</f>
        <v/>
      </c>
      <c r="B43" s="72"/>
      <c r="C43" s="73"/>
      <c r="D43" s="74"/>
      <c r="E43" s="79" t="str">
        <f>IF($A43="","", COUNTIF(apc[Discounts, memberships &amp; pre-payment agreements], A43))</f>
        <v/>
      </c>
      <c r="F43" s="79" t="str">
        <f>IF($A43="","", SUMIF(apc[Discounts, memberships &amp; pre-payment agreements], $A43, apc[APC paid (£) including VAT if charged]))</f>
        <v/>
      </c>
      <c r="G43" s="79" t="str">
        <f>IF($A43="","", SUMIF(apc[Discounts, memberships &amp; pre-payment agreements], $A43, apc[Amount of APC charged to COAF grant (including VAT if charged) in £] ))</f>
        <v/>
      </c>
      <c r="H43" s="79" t="str">
        <f>IF($A43="","", SUMIF(apc[Discounts, memberships &amp; pre-payment agreements], $A43, apc[Amount of APC charged to RCUK OA fund (including VAT if charged) in £]))</f>
        <v/>
      </c>
      <c r="I43" s="80" t="str">
        <f t="shared" si="1"/>
        <v/>
      </c>
      <c r="J43" s="80" t="str">
        <f t="shared" si="2"/>
        <v/>
      </c>
      <c r="K43" s="79" t="str">
        <f t="shared" si="3"/>
        <v/>
      </c>
    </row>
    <row r="44" spans="1:11" x14ac:dyDescent="0.2">
      <c r="A44" s="71" t="str">
        <f t="array" ref="A44">IFERROR(INDEX(apc[Discounts, memberships &amp; pre-payment agreements], MATCH(0,IF(ISBLANK(apc[Discounts, memberships &amp; pre-payment agreements]),1,COUNTIF($A$2:A43, apc[Discounts, memberships &amp; pre-payment agreements])), 0)),"")</f>
        <v/>
      </c>
      <c r="B44" s="72"/>
      <c r="C44" s="73"/>
      <c r="D44" s="74"/>
      <c r="E44" s="79" t="str">
        <f>IF($A44="","", COUNTIF(apc[Discounts, memberships &amp; pre-payment agreements], A44))</f>
        <v/>
      </c>
      <c r="F44" s="79" t="str">
        <f>IF($A44="","", SUMIF(apc[Discounts, memberships &amp; pre-payment agreements], $A44, apc[APC paid (£) including VAT if charged]))</f>
        <v/>
      </c>
      <c r="G44" s="79" t="str">
        <f>IF($A44="","", SUMIF(apc[Discounts, memberships &amp; pre-payment agreements], $A44, apc[Amount of APC charged to COAF grant (including VAT if charged) in £] ))</f>
        <v/>
      </c>
      <c r="H44" s="79" t="str">
        <f>IF($A44="","", SUMIF(apc[Discounts, memberships &amp; pre-payment agreements], $A44, apc[Amount of APC charged to RCUK OA fund (including VAT if charged) in £]))</f>
        <v/>
      </c>
      <c r="I44" s="80" t="str">
        <f t="shared" si="1"/>
        <v/>
      </c>
      <c r="J44" s="80" t="str">
        <f t="shared" si="2"/>
        <v/>
      </c>
      <c r="K44" s="79" t="str">
        <f t="shared" si="3"/>
        <v/>
      </c>
    </row>
    <row r="45" spans="1:11" x14ac:dyDescent="0.2">
      <c r="A45" s="71" t="str">
        <f t="array" ref="A45">IFERROR(INDEX(apc[Discounts, memberships &amp; pre-payment agreements], MATCH(0,IF(ISBLANK(apc[Discounts, memberships &amp; pre-payment agreements]),1,COUNTIF($A$2:A44, apc[Discounts, memberships &amp; pre-payment agreements])), 0)),"")</f>
        <v/>
      </c>
      <c r="B45" s="72"/>
      <c r="C45" s="73"/>
      <c r="D45" s="74"/>
      <c r="E45" s="79" t="str">
        <f>IF($A45="","", COUNTIF(apc[Discounts, memberships &amp; pre-payment agreements], A45))</f>
        <v/>
      </c>
      <c r="F45" s="79" t="str">
        <f>IF($A45="","", SUMIF(apc[Discounts, memberships &amp; pre-payment agreements], $A45, apc[APC paid (£) including VAT if charged]))</f>
        <v/>
      </c>
      <c r="G45" s="79" t="str">
        <f>IF($A45="","", SUMIF(apc[Discounts, memberships &amp; pre-payment agreements], $A45, apc[Amount of APC charged to COAF grant (including VAT if charged) in £] ))</f>
        <v/>
      </c>
      <c r="H45" s="79" t="str">
        <f>IF($A45="","", SUMIF(apc[Discounts, memberships &amp; pre-payment agreements], $A45, apc[Amount of APC charged to RCUK OA fund (including VAT if charged) in £]))</f>
        <v/>
      </c>
      <c r="I45" s="80" t="str">
        <f t="shared" si="1"/>
        <v/>
      </c>
      <c r="J45" s="80" t="str">
        <f t="shared" si="2"/>
        <v/>
      </c>
      <c r="K45" s="79" t="str">
        <f t="shared" si="3"/>
        <v/>
      </c>
    </row>
    <row r="46" spans="1:11" x14ac:dyDescent="0.2">
      <c r="A46" s="71" t="str">
        <f t="array" ref="A46">IFERROR(INDEX(apc[Discounts, memberships &amp; pre-payment agreements], MATCH(0,IF(ISBLANK(apc[Discounts, memberships &amp; pre-payment agreements]),1,COUNTIF($A$2:A45, apc[Discounts, memberships &amp; pre-payment agreements])), 0)),"")</f>
        <v/>
      </c>
      <c r="B46" s="72"/>
      <c r="C46" s="73"/>
      <c r="D46" s="74"/>
      <c r="E46" s="79" t="str">
        <f>IF($A46="","", COUNTIF(apc[Discounts, memberships &amp; pre-payment agreements], A46))</f>
        <v/>
      </c>
      <c r="F46" s="79" t="str">
        <f>IF($A46="","", SUMIF(apc[Discounts, memberships &amp; pre-payment agreements], $A46, apc[APC paid (£) including VAT if charged]))</f>
        <v/>
      </c>
      <c r="G46" s="79" t="str">
        <f>IF($A46="","", SUMIF(apc[Discounts, memberships &amp; pre-payment agreements], $A46, apc[Amount of APC charged to COAF grant (including VAT if charged) in £] ))</f>
        <v/>
      </c>
      <c r="H46" s="79" t="str">
        <f>IF($A46="","", SUMIF(apc[Discounts, memberships &amp; pre-payment agreements], $A46, apc[Amount of APC charged to RCUK OA fund (including VAT if charged) in £]))</f>
        <v/>
      </c>
      <c r="I46" s="80" t="str">
        <f t="shared" si="1"/>
        <v/>
      </c>
      <c r="J46" s="80" t="str">
        <f t="shared" si="2"/>
        <v/>
      </c>
      <c r="K46" s="79" t="str">
        <f t="shared" si="3"/>
        <v/>
      </c>
    </row>
    <row r="47" spans="1:11" x14ac:dyDescent="0.2">
      <c r="A47" s="71" t="str">
        <f t="array" ref="A47">IFERROR(INDEX(apc[Discounts, memberships &amp; pre-payment agreements], MATCH(0,IF(ISBLANK(apc[Discounts, memberships &amp; pre-payment agreements]),1,COUNTIF($A$2:A46, apc[Discounts, memberships &amp; pre-payment agreements])), 0)),"")</f>
        <v/>
      </c>
      <c r="B47" s="72"/>
      <c r="C47" s="73"/>
      <c r="D47" s="74"/>
      <c r="E47" s="79" t="str">
        <f>IF($A47="","", COUNTIF(apc[Discounts, memberships &amp; pre-payment agreements], A47))</f>
        <v/>
      </c>
      <c r="F47" s="79" t="str">
        <f>IF($A47="","", SUMIF(apc[Discounts, memberships &amp; pre-payment agreements], $A47, apc[APC paid (£) including VAT if charged]))</f>
        <v/>
      </c>
      <c r="G47" s="79" t="str">
        <f>IF($A47="","", SUMIF(apc[Discounts, memberships &amp; pre-payment agreements], $A47, apc[Amount of APC charged to COAF grant (including VAT if charged) in £] ))</f>
        <v/>
      </c>
      <c r="H47" s="79" t="str">
        <f>IF($A47="","", SUMIF(apc[Discounts, memberships &amp; pre-payment agreements], $A47, apc[Amount of APC charged to RCUK OA fund (including VAT if charged) in £]))</f>
        <v/>
      </c>
      <c r="I47" s="80" t="str">
        <f t="shared" si="1"/>
        <v/>
      </c>
      <c r="J47" s="80" t="str">
        <f t="shared" si="2"/>
        <v/>
      </c>
      <c r="K47" s="79" t="str">
        <f t="shared" si="3"/>
        <v/>
      </c>
    </row>
    <row r="48" spans="1:11" x14ac:dyDescent="0.2">
      <c r="A48" s="71" t="str">
        <f t="array" ref="A48">IFERROR(INDEX(apc[Discounts, memberships &amp; pre-payment agreements], MATCH(0,IF(ISBLANK(apc[Discounts, memberships &amp; pre-payment agreements]),1,COUNTIF($A$2:A47, apc[Discounts, memberships &amp; pre-payment agreements])), 0)),"")</f>
        <v/>
      </c>
      <c r="B48" s="72"/>
      <c r="C48" s="73"/>
      <c r="D48" s="74"/>
      <c r="E48" s="79" t="str">
        <f>IF($A48="","", COUNTIF(apc[Discounts, memberships &amp; pre-payment agreements], A48))</f>
        <v/>
      </c>
      <c r="F48" s="79" t="str">
        <f>IF($A48="","", SUMIF(apc[Discounts, memberships &amp; pre-payment agreements], $A48, apc[APC paid (£) including VAT if charged]))</f>
        <v/>
      </c>
      <c r="G48" s="79" t="str">
        <f>IF($A48="","", SUMIF(apc[Discounts, memberships &amp; pre-payment agreements], $A48, apc[Amount of APC charged to COAF grant (including VAT if charged) in £] ))</f>
        <v/>
      </c>
      <c r="H48" s="79" t="str">
        <f>IF($A48="","", SUMIF(apc[Discounts, memberships &amp; pre-payment agreements], $A48, apc[Amount of APC charged to RCUK OA fund (including VAT if charged) in £]))</f>
        <v/>
      </c>
      <c r="I48" s="80" t="str">
        <f t="shared" si="1"/>
        <v/>
      </c>
      <c r="J48" s="80" t="str">
        <f t="shared" si="2"/>
        <v/>
      </c>
      <c r="K48" s="79" t="str">
        <f t="shared" si="3"/>
        <v/>
      </c>
    </row>
    <row r="49" spans="1:11" x14ac:dyDescent="0.2">
      <c r="A49" s="71" t="str">
        <f t="array" ref="A49">IFERROR(INDEX(apc[Discounts, memberships &amp; pre-payment agreements], MATCH(0,IF(ISBLANK(apc[Discounts, memberships &amp; pre-payment agreements]),1,COUNTIF($A$2:A48, apc[Discounts, memberships &amp; pre-payment agreements])), 0)),"")</f>
        <v/>
      </c>
      <c r="B49" s="72"/>
      <c r="C49" s="73"/>
      <c r="D49" s="74"/>
      <c r="E49" s="79" t="str">
        <f>IF($A49="","", COUNTIF(apc[Discounts, memberships &amp; pre-payment agreements], A49))</f>
        <v/>
      </c>
      <c r="F49" s="79" t="str">
        <f>IF($A49="","", SUMIF(apc[Discounts, memberships &amp; pre-payment agreements], $A49, apc[APC paid (£) including VAT if charged]))</f>
        <v/>
      </c>
      <c r="G49" s="79" t="str">
        <f>IF($A49="","", SUMIF(apc[Discounts, memberships &amp; pre-payment agreements], $A49, apc[Amount of APC charged to COAF grant (including VAT if charged) in £] ))</f>
        <v/>
      </c>
      <c r="H49" s="79" t="str">
        <f>IF($A49="","", SUMIF(apc[Discounts, memberships &amp; pre-payment agreements], $A49, apc[Amount of APC charged to RCUK OA fund (including VAT if charged) in £]))</f>
        <v/>
      </c>
      <c r="I49" s="80" t="str">
        <f t="shared" si="1"/>
        <v/>
      </c>
      <c r="J49" s="80" t="str">
        <f t="shared" si="2"/>
        <v/>
      </c>
      <c r="K49" s="79" t="str">
        <f t="shared" si="3"/>
        <v/>
      </c>
    </row>
    <row r="50" spans="1:11" ht="13.5" thickBot="1" x14ac:dyDescent="0.25">
      <c r="A50" s="71" t="str">
        <f t="array" ref="A50">IFERROR(INDEX(apc[Discounts, memberships &amp; pre-payment agreements], MATCH(0,IF(ISBLANK(apc[Discounts, memberships &amp; pre-payment agreements]),1,COUNTIF($A$2:A49, apc[Discounts, memberships &amp; pre-payment agreements])), 0)),"")</f>
        <v/>
      </c>
      <c r="B50" s="109"/>
      <c r="C50" s="110"/>
      <c r="D50" s="111"/>
      <c r="E50" s="79" t="str">
        <f>IF($A50="","", COUNTIF(apc[Discounts, memberships &amp; pre-payment agreements], A50))</f>
        <v/>
      </c>
      <c r="F50" s="79" t="str">
        <f>IF($A50="","", SUMIF(apc[Discounts, memberships &amp; pre-payment agreements], $A50, apc[APC paid (£) including VAT if charged]))</f>
        <v/>
      </c>
      <c r="G50" s="79" t="str">
        <f>IF($A50="","", SUMIF(apc[Discounts, memberships &amp; pre-payment agreements], $A50, apc[Amount of APC charged to COAF grant (including VAT if charged) in £] ))</f>
        <v/>
      </c>
      <c r="H50" s="79" t="str">
        <f>IF($A50="","", SUMIF(apc[Discounts, memberships &amp; pre-payment agreements], $A50, apc[Amount of APC charged to RCUK OA fund (including VAT if charged) in £]))</f>
        <v/>
      </c>
      <c r="I50" s="80" t="str">
        <f t="shared" si="1"/>
        <v/>
      </c>
      <c r="J50" s="80" t="str">
        <f t="shared" si="2"/>
        <v/>
      </c>
      <c r="K50" s="79" t="str">
        <f t="shared" si="3"/>
        <v/>
      </c>
    </row>
    <row r="51" spans="1:11" x14ac:dyDescent="0.2">
      <c r="A51" s="71"/>
    </row>
    <row r="52" spans="1:11" x14ac:dyDescent="0.2">
      <c r="A52" s="71"/>
    </row>
    <row r="53" spans="1:11" x14ac:dyDescent="0.2">
      <c r="A53" s="71"/>
    </row>
    <row r="54" spans="1:11" x14ac:dyDescent="0.2">
      <c r="A54" s="71"/>
    </row>
    <row r="55" spans="1:11" x14ac:dyDescent="0.2">
      <c r="A55" s="71"/>
    </row>
    <row r="56" spans="1:11" x14ac:dyDescent="0.2">
      <c r="A56" s="71"/>
    </row>
    <row r="57" spans="1:11" x14ac:dyDescent="0.2">
      <c r="A57" s="71"/>
    </row>
    <row r="58" spans="1:11" x14ac:dyDescent="0.2">
      <c r="A58" s="71"/>
    </row>
    <row r="59" spans="1:11" x14ac:dyDescent="0.2">
      <c r="A59" s="71"/>
    </row>
    <row r="60" spans="1:11" x14ac:dyDescent="0.2">
      <c r="A60" s="71"/>
    </row>
    <row r="61" spans="1:11" x14ac:dyDescent="0.2">
      <c r="A61" s="71"/>
    </row>
    <row r="62" spans="1:11" x14ac:dyDescent="0.2">
      <c r="A62" s="71"/>
    </row>
    <row r="63" spans="1:11" x14ac:dyDescent="0.2">
      <c r="A63" s="71"/>
    </row>
    <row r="64" spans="1:11" x14ac:dyDescent="0.2">
      <c r="A64" s="71"/>
    </row>
    <row r="65" spans="1:1" x14ac:dyDescent="0.2">
      <c r="A65" s="71"/>
    </row>
    <row r="66" spans="1:1" x14ac:dyDescent="0.2">
      <c r="A66" s="71"/>
    </row>
    <row r="67" spans="1:1" x14ac:dyDescent="0.2">
      <c r="A67" s="71"/>
    </row>
    <row r="68" spans="1:1" x14ac:dyDescent="0.2">
      <c r="A68" s="71"/>
    </row>
    <row r="69" spans="1:1" x14ac:dyDescent="0.2">
      <c r="A69" s="71"/>
    </row>
    <row r="70" spans="1:1" x14ac:dyDescent="0.2">
      <c r="A70" s="71"/>
    </row>
    <row r="71" spans="1:1" x14ac:dyDescent="0.2">
      <c r="A71" s="71"/>
    </row>
    <row r="72" spans="1:1" x14ac:dyDescent="0.2">
      <c r="A72" s="71"/>
    </row>
    <row r="73" spans="1:1" x14ac:dyDescent="0.2">
      <c r="A73" s="71"/>
    </row>
    <row r="74" spans="1:1" x14ac:dyDescent="0.2">
      <c r="A74" s="71"/>
    </row>
    <row r="75" spans="1:1" x14ac:dyDescent="0.2">
      <c r="A75" s="71"/>
    </row>
    <row r="76" spans="1:1" x14ac:dyDescent="0.2">
      <c r="A76" s="71"/>
    </row>
    <row r="77" spans="1:1" x14ac:dyDescent="0.2">
      <c r="A77" s="71"/>
    </row>
    <row r="78" spans="1:1" x14ac:dyDescent="0.2">
      <c r="A78" s="71"/>
    </row>
    <row r="79" spans="1:1" x14ac:dyDescent="0.2">
      <c r="A79" s="71"/>
    </row>
    <row r="80" spans="1:1" x14ac:dyDescent="0.2">
      <c r="A80" s="71"/>
    </row>
    <row r="81" spans="1:1" x14ac:dyDescent="0.2">
      <c r="A81" s="71"/>
    </row>
    <row r="82" spans="1:1" x14ac:dyDescent="0.2">
      <c r="A82" s="71"/>
    </row>
    <row r="83" spans="1:1" x14ac:dyDescent="0.2">
      <c r="A83" s="71"/>
    </row>
    <row r="84" spans="1:1" x14ac:dyDescent="0.2">
      <c r="A84" s="71"/>
    </row>
    <row r="85" spans="1:1" x14ac:dyDescent="0.2">
      <c r="A85" s="71"/>
    </row>
    <row r="86" spans="1:1" x14ac:dyDescent="0.2">
      <c r="A86" s="71"/>
    </row>
    <row r="87" spans="1:1" x14ac:dyDescent="0.2">
      <c r="A87" s="71"/>
    </row>
    <row r="88" spans="1:1" x14ac:dyDescent="0.2">
      <c r="A88" s="71"/>
    </row>
    <row r="89" spans="1:1" x14ac:dyDescent="0.2">
      <c r="A89" s="71"/>
    </row>
    <row r="90" spans="1:1" x14ac:dyDescent="0.2">
      <c r="A90" s="71"/>
    </row>
    <row r="91" spans="1:1" x14ac:dyDescent="0.2">
      <c r="A91" s="71"/>
    </row>
    <row r="92" spans="1:1" x14ac:dyDescent="0.2">
      <c r="A92" s="71"/>
    </row>
    <row r="93" spans="1:1" x14ac:dyDescent="0.2">
      <c r="A93" s="71"/>
    </row>
    <row r="94" spans="1:1" x14ac:dyDescent="0.2">
      <c r="A94" s="71"/>
    </row>
    <row r="95" spans="1:1" x14ac:dyDescent="0.2">
      <c r="A95" s="71"/>
    </row>
    <row r="96" spans="1:1" x14ac:dyDescent="0.2">
      <c r="A96" s="71"/>
    </row>
    <row r="97" spans="1:1" x14ac:dyDescent="0.2">
      <c r="A97" s="71"/>
    </row>
    <row r="98" spans="1:1" x14ac:dyDescent="0.2">
      <c r="A98" s="71"/>
    </row>
    <row r="99" spans="1:1" x14ac:dyDescent="0.2">
      <c r="A99" s="71"/>
    </row>
    <row r="100" spans="1:1" x14ac:dyDescent="0.2">
      <c r="A100" s="71"/>
    </row>
    <row r="101" spans="1:1" x14ac:dyDescent="0.2">
      <c r="A101" s="71"/>
    </row>
    <row r="102" spans="1:1" x14ac:dyDescent="0.2">
      <c r="A102" s="71"/>
    </row>
    <row r="103" spans="1:1" x14ac:dyDescent="0.2">
      <c r="A103" s="71"/>
    </row>
    <row r="104" spans="1:1" x14ac:dyDescent="0.2">
      <c r="A104" s="71"/>
    </row>
    <row r="105" spans="1:1" x14ac:dyDescent="0.2">
      <c r="A105" s="71"/>
    </row>
    <row r="106" spans="1:1" x14ac:dyDescent="0.2">
      <c r="A106" s="71"/>
    </row>
    <row r="107" spans="1:1" x14ac:dyDescent="0.2">
      <c r="A107" s="71"/>
    </row>
    <row r="108" spans="1:1" x14ac:dyDescent="0.2">
      <c r="A108" s="71"/>
    </row>
    <row r="109" spans="1:1" x14ac:dyDescent="0.2">
      <c r="A109" s="71"/>
    </row>
    <row r="110" spans="1:1" x14ac:dyDescent="0.2">
      <c r="A110" s="71"/>
    </row>
    <row r="111" spans="1:1" x14ac:dyDescent="0.2">
      <c r="A111" s="71"/>
    </row>
    <row r="112" spans="1:1" x14ac:dyDescent="0.2">
      <c r="A112" s="71"/>
    </row>
    <row r="113" spans="1:1" x14ac:dyDescent="0.2">
      <c r="A113" s="71"/>
    </row>
    <row r="114" spans="1:1" x14ac:dyDescent="0.2">
      <c r="A114" s="71"/>
    </row>
    <row r="115" spans="1:1" x14ac:dyDescent="0.2">
      <c r="A115" s="71"/>
    </row>
    <row r="116" spans="1:1" x14ac:dyDescent="0.2">
      <c r="A116" s="71"/>
    </row>
    <row r="117" spans="1:1" x14ac:dyDescent="0.2">
      <c r="A117" s="71"/>
    </row>
    <row r="118" spans="1:1" x14ac:dyDescent="0.2">
      <c r="A118" s="71"/>
    </row>
    <row r="119" spans="1:1" x14ac:dyDescent="0.2">
      <c r="A119" s="71"/>
    </row>
    <row r="120" spans="1:1" x14ac:dyDescent="0.2">
      <c r="A120" s="71"/>
    </row>
    <row r="121" spans="1:1" x14ac:dyDescent="0.2">
      <c r="A121" s="71"/>
    </row>
    <row r="122" spans="1:1" x14ac:dyDescent="0.2">
      <c r="A122" s="71"/>
    </row>
    <row r="123" spans="1:1" x14ac:dyDescent="0.2">
      <c r="A123" s="71"/>
    </row>
    <row r="124" spans="1:1" x14ac:dyDescent="0.2">
      <c r="A124" s="71"/>
    </row>
    <row r="125" spans="1:1" x14ac:dyDescent="0.2">
      <c r="A125" s="71"/>
    </row>
    <row r="126" spans="1:1" x14ac:dyDescent="0.2">
      <c r="A126" s="71"/>
    </row>
    <row r="127" spans="1:1" x14ac:dyDescent="0.2">
      <c r="A127" s="71"/>
    </row>
    <row r="128" spans="1:1" x14ac:dyDescent="0.2">
      <c r="A128" s="71"/>
    </row>
    <row r="129" spans="1:1" x14ac:dyDescent="0.2">
      <c r="A129" s="71"/>
    </row>
    <row r="130" spans="1:1" x14ac:dyDescent="0.2">
      <c r="A130" s="71"/>
    </row>
    <row r="131" spans="1:1" x14ac:dyDescent="0.2">
      <c r="A131" s="71"/>
    </row>
    <row r="132" spans="1:1" x14ac:dyDescent="0.2">
      <c r="A132" s="71"/>
    </row>
    <row r="133" spans="1:1" x14ac:dyDescent="0.2">
      <c r="A133" s="71"/>
    </row>
    <row r="134" spans="1:1" x14ac:dyDescent="0.2">
      <c r="A134" s="71"/>
    </row>
    <row r="135" spans="1:1" x14ac:dyDescent="0.2">
      <c r="A135" s="71"/>
    </row>
    <row r="136" spans="1:1" x14ac:dyDescent="0.2">
      <c r="A136" s="71"/>
    </row>
    <row r="137" spans="1:1" x14ac:dyDescent="0.2">
      <c r="A137" s="71"/>
    </row>
    <row r="138" spans="1:1" x14ac:dyDescent="0.2">
      <c r="A138" s="71"/>
    </row>
    <row r="139" spans="1:1" x14ac:dyDescent="0.2">
      <c r="A139" s="71"/>
    </row>
    <row r="140" spans="1:1" x14ac:dyDescent="0.2">
      <c r="A140" s="71"/>
    </row>
    <row r="141" spans="1:1" x14ac:dyDescent="0.2">
      <c r="A141" s="71"/>
    </row>
    <row r="142" spans="1:1" x14ac:dyDescent="0.2">
      <c r="A142" s="71"/>
    </row>
    <row r="143" spans="1:1" x14ac:dyDescent="0.2">
      <c r="A143" s="71"/>
    </row>
    <row r="144" spans="1:1" x14ac:dyDescent="0.2">
      <c r="A144" s="71"/>
    </row>
    <row r="145" spans="1:1" x14ac:dyDescent="0.2">
      <c r="A145" s="71"/>
    </row>
    <row r="146" spans="1:1" x14ac:dyDescent="0.2">
      <c r="A146" s="71"/>
    </row>
    <row r="147" spans="1:1" x14ac:dyDescent="0.2">
      <c r="A147" s="71"/>
    </row>
    <row r="148" spans="1:1" x14ac:dyDescent="0.2">
      <c r="A148" s="71"/>
    </row>
    <row r="149" spans="1:1" x14ac:dyDescent="0.2">
      <c r="A149" s="71"/>
    </row>
    <row r="150" spans="1:1" x14ac:dyDescent="0.2">
      <c r="A150" s="71"/>
    </row>
    <row r="151" spans="1:1" x14ac:dyDescent="0.2">
      <c r="A151" s="71"/>
    </row>
    <row r="152" spans="1:1" x14ac:dyDescent="0.2">
      <c r="A152" s="71"/>
    </row>
    <row r="153" spans="1:1" x14ac:dyDescent="0.2">
      <c r="A153" s="71"/>
    </row>
    <row r="154" spans="1:1" x14ac:dyDescent="0.2">
      <c r="A154" s="71"/>
    </row>
    <row r="155" spans="1:1" x14ac:dyDescent="0.2">
      <c r="A155" s="71"/>
    </row>
    <row r="156" spans="1:1" x14ac:dyDescent="0.2">
      <c r="A156" s="71"/>
    </row>
    <row r="157" spans="1:1" x14ac:dyDescent="0.2">
      <c r="A157" s="71"/>
    </row>
    <row r="158" spans="1:1" x14ac:dyDescent="0.2">
      <c r="A158" s="71"/>
    </row>
    <row r="159" spans="1:1" x14ac:dyDescent="0.2">
      <c r="A159" s="71"/>
    </row>
    <row r="160" spans="1:1" x14ac:dyDescent="0.2">
      <c r="A160" s="71"/>
    </row>
    <row r="161" spans="1:1" x14ac:dyDescent="0.2">
      <c r="A161" s="71"/>
    </row>
    <row r="162" spans="1:1" x14ac:dyDescent="0.2">
      <c r="A162" s="71"/>
    </row>
    <row r="163" spans="1:1" x14ac:dyDescent="0.2">
      <c r="A163" s="71"/>
    </row>
    <row r="164" spans="1:1" x14ac:dyDescent="0.2">
      <c r="A164" s="71"/>
    </row>
    <row r="165" spans="1:1" x14ac:dyDescent="0.2">
      <c r="A165" s="71"/>
    </row>
    <row r="166" spans="1:1" x14ac:dyDescent="0.2">
      <c r="A166" s="71"/>
    </row>
    <row r="167" spans="1:1" x14ac:dyDescent="0.2">
      <c r="A167" s="71"/>
    </row>
    <row r="168" spans="1:1" x14ac:dyDescent="0.2">
      <c r="A168" s="71"/>
    </row>
    <row r="169" spans="1:1" x14ac:dyDescent="0.2">
      <c r="A169" s="71"/>
    </row>
    <row r="170" spans="1:1" x14ac:dyDescent="0.2">
      <c r="A170" s="71"/>
    </row>
    <row r="171" spans="1:1" x14ac:dyDescent="0.2">
      <c r="A171" s="71"/>
    </row>
    <row r="172" spans="1:1" x14ac:dyDescent="0.2">
      <c r="A172" s="71"/>
    </row>
    <row r="173" spans="1:1" x14ac:dyDescent="0.2">
      <c r="A173" s="71"/>
    </row>
    <row r="174" spans="1:1" x14ac:dyDescent="0.2">
      <c r="A174" s="71"/>
    </row>
  </sheetData>
  <sheetProtection sheet="1" objects="1" scenarios="1"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2" zoomScale="90" zoomScaleNormal="90" workbookViewId="0">
      <selection activeCell="F33" sqref="F33"/>
    </sheetView>
  </sheetViews>
  <sheetFormatPr defaultColWidth="9.140625" defaultRowHeight="15" x14ac:dyDescent="0.25"/>
  <cols>
    <col min="1" max="1" width="4.42578125" style="8" customWidth="1"/>
    <col min="2" max="2" width="57.140625" style="8" customWidth="1"/>
    <col min="3" max="6" width="18.85546875" style="8" customWidth="1"/>
    <col min="7" max="7" width="14.85546875" style="8" customWidth="1"/>
    <col min="8" max="8" width="19.140625" style="8" customWidth="1"/>
    <col min="9" max="9" width="40.7109375" style="8" customWidth="1"/>
    <col min="10" max="10" width="19.85546875" style="8" customWidth="1"/>
    <col min="11" max="16384" width="9.140625" style="8"/>
  </cols>
  <sheetData>
    <row r="1" spans="1:8" x14ac:dyDescent="0.25">
      <c r="A1" s="130"/>
      <c r="B1" s="131"/>
      <c r="C1" s="130"/>
      <c r="D1" s="130"/>
      <c r="E1" s="132"/>
      <c r="F1" s="133"/>
      <c r="G1" s="130"/>
      <c r="H1" s="130"/>
    </row>
    <row r="2" spans="1:8" x14ac:dyDescent="0.25">
      <c r="A2" s="130"/>
      <c r="B2" s="131"/>
      <c r="C2" s="130"/>
      <c r="D2" s="130"/>
      <c r="E2" s="132"/>
      <c r="F2" s="133"/>
      <c r="G2" s="130"/>
      <c r="H2" s="130"/>
    </row>
    <row r="3" spans="1:8" x14ac:dyDescent="0.25">
      <c r="A3" s="130"/>
      <c r="B3" s="131"/>
      <c r="C3" s="130"/>
      <c r="D3" s="130"/>
      <c r="E3" s="132"/>
      <c r="F3" s="133"/>
      <c r="G3" s="130"/>
      <c r="H3" s="130"/>
    </row>
    <row r="4" spans="1:8" x14ac:dyDescent="0.25">
      <c r="A4" s="130"/>
      <c r="B4" s="131"/>
      <c r="C4" s="130"/>
      <c r="D4" s="130"/>
      <c r="E4" s="132"/>
      <c r="F4" s="133"/>
      <c r="G4" s="130"/>
      <c r="H4" s="130"/>
    </row>
    <row r="5" spans="1:8" x14ac:dyDescent="0.25">
      <c r="A5" s="130"/>
      <c r="B5" s="131"/>
      <c r="C5" s="130"/>
      <c r="D5" s="130"/>
      <c r="E5" s="132"/>
      <c r="F5" s="133"/>
      <c r="G5" s="130"/>
      <c r="H5" s="130"/>
    </row>
    <row r="6" spans="1:8" x14ac:dyDescent="0.25">
      <c r="A6" s="130"/>
      <c r="B6" s="131"/>
      <c r="C6" s="130"/>
      <c r="D6" s="130"/>
      <c r="E6" s="132"/>
      <c r="F6" s="133"/>
      <c r="G6" s="130"/>
      <c r="H6" s="130"/>
    </row>
    <row r="7" spans="1:8" ht="14.25" customHeight="1" x14ac:dyDescent="0.25">
      <c r="A7" s="130"/>
      <c r="B7" s="131"/>
      <c r="C7" s="130"/>
      <c r="D7" s="130"/>
      <c r="E7" s="132"/>
      <c r="F7" s="133"/>
      <c r="G7" s="130"/>
      <c r="H7" s="130"/>
    </row>
    <row r="8" spans="1:8" ht="14.25" customHeight="1" x14ac:dyDescent="0.25">
      <c r="A8" s="130"/>
      <c r="B8" s="131"/>
      <c r="C8" s="130"/>
      <c r="D8" s="130"/>
      <c r="E8" s="132"/>
      <c r="F8" s="133"/>
      <c r="G8" s="130"/>
      <c r="H8" s="130"/>
    </row>
    <row r="9" spans="1:8" x14ac:dyDescent="0.25">
      <c r="A9" s="130"/>
      <c r="B9" s="131"/>
      <c r="C9" s="130"/>
      <c r="D9" s="130"/>
      <c r="E9" s="132"/>
      <c r="F9" s="133"/>
      <c r="G9" s="130"/>
      <c r="H9" s="130"/>
    </row>
    <row r="10" spans="1:8" ht="15.75" customHeight="1" x14ac:dyDescent="0.3">
      <c r="A10" s="237" t="s">
        <v>243</v>
      </c>
      <c r="B10" s="237"/>
      <c r="C10" s="237"/>
      <c r="D10" s="237"/>
      <c r="E10" s="237"/>
      <c r="F10" s="237"/>
      <c r="G10" s="237"/>
      <c r="H10" s="130"/>
    </row>
    <row r="11" spans="1:8" ht="15.75" x14ac:dyDescent="0.25">
      <c r="A11" s="134" t="s">
        <v>99</v>
      </c>
      <c r="B11" s="135" t="s">
        <v>63</v>
      </c>
      <c r="C11" s="136" t="s">
        <v>64</v>
      </c>
      <c r="D11" s="130"/>
      <c r="E11" s="130"/>
      <c r="F11" s="133"/>
      <c r="G11" s="130"/>
      <c r="H11" s="130"/>
    </row>
    <row r="12" spans="1:8" ht="15.75" x14ac:dyDescent="0.25">
      <c r="A12" s="134"/>
      <c r="B12" s="137" t="s">
        <v>65</v>
      </c>
      <c r="C12" s="10"/>
      <c r="D12" s="130"/>
      <c r="E12" s="130"/>
      <c r="F12" s="130"/>
      <c r="G12" s="130"/>
      <c r="H12" s="130"/>
    </row>
    <row r="13" spans="1:8" ht="15.75" x14ac:dyDescent="0.25">
      <c r="A13" s="134"/>
      <c r="B13" s="137" t="s">
        <v>66</v>
      </c>
      <c r="C13" s="10"/>
      <c r="D13" s="130"/>
      <c r="E13" s="130"/>
      <c r="F13" s="130"/>
      <c r="G13" s="130"/>
      <c r="H13" s="130"/>
    </row>
    <row r="14" spans="1:8" ht="15.75" x14ac:dyDescent="0.25">
      <c r="A14" s="134"/>
      <c r="B14" s="137" t="s">
        <v>67</v>
      </c>
      <c r="C14" s="10"/>
      <c r="D14" s="130"/>
      <c r="E14" s="130"/>
      <c r="F14" s="130"/>
      <c r="G14" s="130"/>
      <c r="H14" s="130"/>
    </row>
    <row r="15" spans="1:8" ht="15.75" x14ac:dyDescent="0.25">
      <c r="A15" s="134"/>
      <c r="B15" s="138" t="s">
        <v>68</v>
      </c>
      <c r="C15" s="11" t="e">
        <f>(C13+C14)/C12</f>
        <v>#DIV/0!</v>
      </c>
      <c r="D15" s="130"/>
      <c r="E15" s="130"/>
      <c r="F15" s="130"/>
      <c r="G15" s="130"/>
      <c r="H15" s="130"/>
    </row>
    <row r="16" spans="1:8" ht="6" customHeight="1" x14ac:dyDescent="0.25">
      <c r="A16" s="134"/>
      <c r="B16" s="132"/>
      <c r="C16" s="139"/>
      <c r="D16" s="130"/>
      <c r="E16" s="130"/>
      <c r="F16" s="130"/>
      <c r="G16" s="130"/>
      <c r="H16" s="130"/>
    </row>
    <row r="17" spans="1:11" ht="15.75" x14ac:dyDescent="0.25">
      <c r="A17" s="134" t="s">
        <v>100</v>
      </c>
      <c r="B17" s="135" t="s">
        <v>69</v>
      </c>
      <c r="C17" s="140" t="s">
        <v>70</v>
      </c>
      <c r="D17" s="130"/>
      <c r="E17" s="130"/>
      <c r="F17" s="130"/>
      <c r="G17" s="130"/>
      <c r="H17" s="130"/>
    </row>
    <row r="18" spans="1:11" ht="15.75" x14ac:dyDescent="0.25">
      <c r="A18" s="134"/>
      <c r="B18" s="141" t="s">
        <v>71</v>
      </c>
      <c r="C18" s="12">
        <v>0.82</v>
      </c>
      <c r="D18" s="130"/>
      <c r="E18" s="130"/>
      <c r="F18" s="130"/>
      <c r="G18" s="130"/>
      <c r="H18" s="130"/>
    </row>
    <row r="19" spans="1:11" ht="15.75" x14ac:dyDescent="0.25">
      <c r="A19" s="134"/>
      <c r="B19" s="141" t="s">
        <v>72</v>
      </c>
      <c r="C19" s="12">
        <v>6.7000000000000004E-2</v>
      </c>
      <c r="D19" s="130"/>
      <c r="E19" s="130"/>
      <c r="F19" s="130"/>
      <c r="G19" s="130"/>
      <c r="H19" s="130"/>
      <c r="I19" s="13"/>
      <c r="J19" s="14"/>
    </row>
    <row r="20" spans="1:11" ht="15.75" x14ac:dyDescent="0.25">
      <c r="A20" s="134"/>
      <c r="B20" s="142" t="s">
        <v>73</v>
      </c>
      <c r="C20" s="11">
        <f>C18+C19</f>
        <v>0.88700000000000001</v>
      </c>
      <c r="D20" s="130"/>
      <c r="E20" s="130"/>
      <c r="F20" s="130"/>
      <c r="G20" s="130"/>
      <c r="H20" s="130"/>
      <c r="J20" s="15"/>
      <c r="K20" s="16"/>
    </row>
    <row r="21" spans="1:11" ht="5.25" customHeight="1" x14ac:dyDescent="0.25">
      <c r="A21" s="134"/>
      <c r="B21" s="143"/>
      <c r="C21" s="139"/>
      <c r="D21" s="130"/>
      <c r="E21" s="130"/>
      <c r="F21" s="130"/>
      <c r="G21" s="130"/>
      <c r="H21" s="130"/>
      <c r="J21" s="15"/>
      <c r="K21" s="17"/>
    </row>
    <row r="22" spans="1:11" ht="15.75" x14ac:dyDescent="0.25">
      <c r="A22" s="134" t="s">
        <v>101</v>
      </c>
      <c r="B22" s="144" t="s">
        <v>93</v>
      </c>
      <c r="C22" s="145"/>
      <c r="D22" s="146"/>
      <c r="E22" s="146"/>
      <c r="F22" s="146"/>
      <c r="G22" s="147"/>
      <c r="H22" s="130"/>
      <c r="J22" s="15"/>
      <c r="K22" s="17"/>
    </row>
    <row r="23" spans="1:11" ht="26.25" x14ac:dyDescent="0.25">
      <c r="A23" s="134"/>
      <c r="B23" s="148" t="s">
        <v>247</v>
      </c>
      <c r="C23" s="238" t="s">
        <v>494</v>
      </c>
      <c r="D23" s="238"/>
      <c r="E23" s="238"/>
      <c r="F23" s="238"/>
      <c r="G23" s="239"/>
      <c r="H23" s="130"/>
      <c r="J23" s="15"/>
      <c r="K23" s="17"/>
    </row>
    <row r="24" spans="1:11" ht="5.25" customHeight="1" x14ac:dyDescent="0.25">
      <c r="A24" s="134"/>
      <c r="B24" s="130"/>
      <c r="C24" s="130"/>
      <c r="D24" s="130"/>
      <c r="E24" s="130"/>
      <c r="F24" s="130"/>
      <c r="G24" s="130"/>
      <c r="H24" s="130"/>
      <c r="J24" s="15"/>
      <c r="K24" s="17"/>
    </row>
    <row r="25" spans="1:11" ht="18.75" customHeight="1" x14ac:dyDescent="0.3">
      <c r="A25" s="240" t="s">
        <v>124</v>
      </c>
      <c r="B25" s="240"/>
      <c r="C25" s="240"/>
      <c r="D25" s="240"/>
      <c r="E25" s="240"/>
      <c r="F25" s="240"/>
      <c r="G25" s="240"/>
      <c r="H25" s="130"/>
      <c r="J25" s="15"/>
      <c r="K25" s="17"/>
    </row>
    <row r="26" spans="1:11" ht="9" customHeight="1" x14ac:dyDescent="0.25">
      <c r="A26" s="134"/>
      <c r="B26" s="143"/>
      <c r="C26" s="130"/>
      <c r="D26" s="130"/>
      <c r="E26" s="130"/>
      <c r="F26" s="130"/>
      <c r="G26" s="130"/>
      <c r="H26" s="130"/>
      <c r="J26" s="15"/>
      <c r="K26" s="17"/>
    </row>
    <row r="27" spans="1:11" ht="36.75" customHeight="1" x14ac:dyDescent="0.25">
      <c r="A27" s="134" t="s">
        <v>102</v>
      </c>
      <c r="B27" s="18" t="s">
        <v>74</v>
      </c>
      <c r="C27" s="19" t="s">
        <v>75</v>
      </c>
      <c r="D27" s="149" t="s">
        <v>76</v>
      </c>
      <c r="E27" s="19" t="s">
        <v>77</v>
      </c>
      <c r="F27" s="19" t="s">
        <v>78</v>
      </c>
      <c r="G27" s="20" t="s">
        <v>79</v>
      </c>
      <c r="H27" s="130"/>
      <c r="J27" s="15"/>
      <c r="K27" s="17"/>
    </row>
    <row r="28" spans="1:11" ht="18.75" customHeight="1" x14ac:dyDescent="0.25">
      <c r="A28" s="134"/>
      <c r="B28" s="9" t="s">
        <v>125</v>
      </c>
      <c r="C28" s="169"/>
      <c r="D28" s="23">
        <v>30875</v>
      </c>
      <c r="E28" s="21">
        <f t="shared" ref="E28:E33" si="0">C28+D28</f>
        <v>30875</v>
      </c>
      <c r="F28" s="23">
        <v>12181</v>
      </c>
      <c r="G28" s="22">
        <f t="shared" ref="G28:G32" si="1">E28-F28</f>
        <v>18694</v>
      </c>
      <c r="H28" s="130"/>
      <c r="J28" s="15"/>
      <c r="K28" s="17"/>
    </row>
    <row r="29" spans="1:11" ht="18.75" customHeight="1" x14ac:dyDescent="0.25">
      <c r="A29" s="134"/>
      <c r="B29" s="9" t="s">
        <v>126</v>
      </c>
      <c r="C29" s="21">
        <f>G28</f>
        <v>18694</v>
      </c>
      <c r="D29" s="23">
        <v>36324</v>
      </c>
      <c r="E29" s="21">
        <f t="shared" si="0"/>
        <v>55018</v>
      </c>
      <c r="F29" s="23">
        <v>12965</v>
      </c>
      <c r="G29" s="22">
        <f t="shared" si="1"/>
        <v>42053</v>
      </c>
      <c r="H29" s="130"/>
      <c r="J29" s="15"/>
      <c r="K29" s="17"/>
    </row>
    <row r="30" spans="1:11" ht="18.75" customHeight="1" x14ac:dyDescent="0.25">
      <c r="A30" s="134"/>
      <c r="B30" s="9" t="s">
        <v>127</v>
      </c>
      <c r="C30" s="21">
        <f>G29</f>
        <v>42053</v>
      </c>
      <c r="D30" s="23">
        <v>41452</v>
      </c>
      <c r="E30" s="21">
        <f t="shared" si="0"/>
        <v>83505</v>
      </c>
      <c r="F30" s="23">
        <v>27721</v>
      </c>
      <c r="G30" s="22">
        <f t="shared" si="1"/>
        <v>55784</v>
      </c>
      <c r="H30" s="130"/>
      <c r="J30" s="15"/>
      <c r="K30" s="17"/>
    </row>
    <row r="31" spans="1:11" ht="18.75" customHeight="1" x14ac:dyDescent="0.25">
      <c r="A31" s="134"/>
      <c r="B31" s="9" t="s">
        <v>236</v>
      </c>
      <c r="C31" s="21">
        <f>G30</f>
        <v>55784</v>
      </c>
      <c r="D31" s="23">
        <v>10800.2</v>
      </c>
      <c r="E31" s="21">
        <f t="shared" si="0"/>
        <v>66584.2</v>
      </c>
      <c r="F31" s="23">
        <v>37203.71</v>
      </c>
      <c r="G31" s="22">
        <f t="shared" si="1"/>
        <v>29380.489999999998</v>
      </c>
      <c r="H31" s="130"/>
      <c r="J31" s="15"/>
      <c r="K31" s="17"/>
    </row>
    <row r="32" spans="1:11" ht="18.75" customHeight="1" x14ac:dyDescent="0.25">
      <c r="A32" s="134"/>
      <c r="B32" s="9" t="s">
        <v>240</v>
      </c>
      <c r="C32" s="21">
        <f>G31</f>
        <v>29380.489999999998</v>
      </c>
      <c r="D32" s="23">
        <v>10321</v>
      </c>
      <c r="E32" s="21">
        <f t="shared" si="0"/>
        <v>39701.49</v>
      </c>
      <c r="F32" s="23">
        <v>33446.43</v>
      </c>
      <c r="G32" s="22">
        <f t="shared" si="1"/>
        <v>6255.0599999999977</v>
      </c>
      <c r="H32" s="130"/>
      <c r="J32" s="15"/>
      <c r="K32" s="17"/>
    </row>
    <row r="33" spans="1:11" ht="18.75" customHeight="1" x14ac:dyDescent="0.25">
      <c r="A33" s="134"/>
      <c r="B33" s="9" t="s">
        <v>241</v>
      </c>
      <c r="C33" s="21">
        <f t="shared" ref="C33:C34" si="2">G32</f>
        <v>6255.0599999999977</v>
      </c>
      <c r="D33" s="23">
        <v>39674.18</v>
      </c>
      <c r="E33" s="21">
        <f t="shared" si="0"/>
        <v>45929.24</v>
      </c>
      <c r="F33" s="23">
        <v>46336.58</v>
      </c>
      <c r="G33" s="22">
        <f>E33-F33</f>
        <v>-407.34000000000378</v>
      </c>
      <c r="H33" s="130"/>
      <c r="J33" s="15"/>
      <c r="K33" s="17"/>
    </row>
    <row r="34" spans="1:11" ht="18.75" customHeight="1" x14ac:dyDescent="0.25">
      <c r="A34" s="134"/>
      <c r="B34" s="9" t="s">
        <v>246</v>
      </c>
      <c r="C34" s="170">
        <f t="shared" si="2"/>
        <v>-407.34000000000378</v>
      </c>
      <c r="D34" s="23">
        <v>36675.1</v>
      </c>
      <c r="E34" s="21">
        <f>C34+D34</f>
        <v>36267.759999999995</v>
      </c>
      <c r="F34" s="168"/>
      <c r="G34" s="168"/>
      <c r="H34" s="130"/>
      <c r="I34" s="127"/>
      <c r="J34" s="127"/>
      <c r="K34" s="17"/>
    </row>
    <row r="35" spans="1:11" ht="18.75" customHeight="1" x14ac:dyDescent="0.25">
      <c r="A35" s="134"/>
      <c r="B35" s="9" t="s">
        <v>245</v>
      </c>
      <c r="C35" s="129"/>
      <c r="D35" s="129"/>
      <c r="E35" s="129"/>
      <c r="F35" s="23">
        <v>36675</v>
      </c>
      <c r="G35" s="24">
        <f>E34-F35</f>
        <v>-407.24000000000524</v>
      </c>
      <c r="H35" s="130"/>
      <c r="I35" s="127"/>
      <c r="J35" s="127"/>
      <c r="K35" s="17"/>
    </row>
    <row r="36" spans="1:11" ht="18.75" customHeight="1" x14ac:dyDescent="0.25">
      <c r="A36" s="134"/>
      <c r="B36" s="126" t="s">
        <v>242</v>
      </c>
      <c r="C36" s="25"/>
      <c r="D36" s="25">
        <f>SUM(D28:D35)</f>
        <v>206121.48</v>
      </c>
      <c r="E36" s="25"/>
      <c r="F36" s="25">
        <f>SUM(F28:F35)</f>
        <v>206528.71999999997</v>
      </c>
      <c r="G36" s="128"/>
      <c r="H36" s="130"/>
      <c r="I36" s="127"/>
      <c r="J36" s="127"/>
      <c r="K36" s="17"/>
    </row>
    <row r="37" spans="1:11" ht="18.75" customHeight="1" x14ac:dyDescent="0.3">
      <c r="A37" s="151"/>
      <c r="B37" s="151"/>
      <c r="C37" s="151"/>
      <c r="D37" s="151"/>
      <c r="E37" s="151"/>
      <c r="F37" s="151"/>
      <c r="G37" s="151"/>
      <c r="H37" s="130"/>
      <c r="I37" s="127"/>
      <c r="J37" s="127"/>
      <c r="K37" s="17"/>
    </row>
    <row r="38" spans="1:11" ht="15.75" x14ac:dyDescent="0.25">
      <c r="A38" s="134" t="s">
        <v>103</v>
      </c>
      <c r="B38" s="152" t="s">
        <v>244</v>
      </c>
      <c r="C38" s="147"/>
      <c r="D38" s="241" t="s">
        <v>495</v>
      </c>
      <c r="E38" s="242"/>
      <c r="F38" s="242"/>
      <c r="G38" s="242"/>
      <c r="H38" s="242"/>
      <c r="I38" s="127"/>
      <c r="J38" s="127"/>
      <c r="K38" s="17"/>
    </row>
    <row r="39" spans="1:11" ht="15.75" x14ac:dyDescent="0.25">
      <c r="A39" s="134"/>
      <c r="B39" s="153" t="s">
        <v>87</v>
      </c>
      <c r="C39" s="154">
        <f>C44+C46</f>
        <v>0</v>
      </c>
      <c r="D39" s="130"/>
      <c r="E39" s="130"/>
      <c r="F39" s="130"/>
      <c r="G39" s="130"/>
      <c r="H39" s="130"/>
      <c r="J39" s="15"/>
      <c r="K39" s="17"/>
    </row>
    <row r="40" spans="1:11" ht="6.75" customHeight="1" x14ac:dyDescent="0.25">
      <c r="A40" s="134"/>
      <c r="B40" s="155"/>
      <c r="C40" s="156"/>
      <c r="D40" s="130"/>
      <c r="E40" s="130"/>
      <c r="F40" s="130"/>
      <c r="G40" s="130"/>
      <c r="H40" s="130"/>
      <c r="J40" s="15"/>
      <c r="K40" s="17"/>
    </row>
    <row r="41" spans="1:11" ht="15.75" x14ac:dyDescent="0.25">
      <c r="A41" s="134"/>
      <c r="B41" s="137" t="s">
        <v>80</v>
      </c>
      <c r="C41" s="157" t="s">
        <v>81</v>
      </c>
      <c r="D41" s="130"/>
      <c r="E41" s="130"/>
      <c r="F41" s="130"/>
      <c r="G41" s="130"/>
      <c r="H41" s="130"/>
      <c r="J41" s="15"/>
      <c r="K41" s="17"/>
    </row>
    <row r="42" spans="1:11" ht="15.75" x14ac:dyDescent="0.25">
      <c r="A42" s="134"/>
      <c r="B42" s="137" t="s">
        <v>82</v>
      </c>
      <c r="C42" s="26"/>
      <c r="D42" s="130"/>
      <c r="E42" s="130"/>
      <c r="F42" s="130"/>
      <c r="G42" s="130"/>
      <c r="H42" s="130"/>
      <c r="J42" s="15"/>
      <c r="K42" s="17"/>
    </row>
    <row r="43" spans="1:11" ht="15.75" x14ac:dyDescent="0.25">
      <c r="A43" s="134"/>
      <c r="B43" s="137" t="s">
        <v>83</v>
      </c>
      <c r="C43" s="26"/>
      <c r="D43" s="130"/>
      <c r="E43" s="130"/>
      <c r="F43" s="130"/>
      <c r="G43" s="130"/>
      <c r="H43" s="130"/>
      <c r="J43" s="15"/>
      <c r="K43" s="17"/>
    </row>
    <row r="44" spans="1:11" ht="15.75" x14ac:dyDescent="0.25">
      <c r="A44" s="134"/>
      <c r="B44" s="137" t="s">
        <v>84</v>
      </c>
      <c r="C44" s="150">
        <f>SUM(C42:C43)</f>
        <v>0</v>
      </c>
      <c r="D44" s="130"/>
      <c r="E44" s="130"/>
      <c r="F44" s="130"/>
      <c r="G44" s="130"/>
      <c r="H44" s="130"/>
      <c r="J44" s="15"/>
      <c r="K44" s="17"/>
    </row>
    <row r="45" spans="1:11" ht="15.75" x14ac:dyDescent="0.25">
      <c r="A45" s="134"/>
      <c r="B45" s="137"/>
      <c r="C45" s="150"/>
      <c r="D45" s="130"/>
      <c r="E45" s="130"/>
      <c r="F45" s="130"/>
      <c r="G45" s="130"/>
      <c r="H45" s="130"/>
      <c r="J45" s="15"/>
      <c r="K45" s="17"/>
    </row>
    <row r="46" spans="1:11" ht="15.75" x14ac:dyDescent="0.25">
      <c r="A46" s="134"/>
      <c r="B46" s="158" t="s">
        <v>123</v>
      </c>
      <c r="C46" s="159">
        <f>SUM(Table14[Amount])</f>
        <v>0</v>
      </c>
      <c r="D46" s="130"/>
      <c r="E46" s="130"/>
      <c r="F46" s="130"/>
      <c r="G46" s="130"/>
      <c r="H46" s="130"/>
      <c r="J46" s="15"/>
      <c r="K46" s="17"/>
    </row>
    <row r="47" spans="1:11" ht="15.75" x14ac:dyDescent="0.25">
      <c r="A47" s="134"/>
      <c r="B47" s="160" t="s">
        <v>122</v>
      </c>
      <c r="C47" s="161" t="s">
        <v>81</v>
      </c>
      <c r="D47" s="130"/>
      <c r="E47" s="130"/>
      <c r="F47" s="130"/>
      <c r="G47" s="130"/>
      <c r="H47" s="130"/>
      <c r="J47" s="15"/>
      <c r="K47" s="17"/>
    </row>
    <row r="48" spans="1:11" ht="15.75" x14ac:dyDescent="0.25">
      <c r="A48" s="134"/>
      <c r="B48" s="27" t="s">
        <v>85</v>
      </c>
      <c r="C48" s="26"/>
      <c r="D48" s="130"/>
      <c r="E48" s="130"/>
      <c r="F48" s="130"/>
      <c r="G48" s="130"/>
      <c r="H48" s="130"/>
      <c r="J48" s="15"/>
      <c r="K48" s="17"/>
    </row>
    <row r="49" spans="1:11" ht="15.75" x14ac:dyDescent="0.25">
      <c r="A49" s="134"/>
      <c r="B49" s="27" t="s">
        <v>86</v>
      </c>
      <c r="C49" s="26"/>
      <c r="D49" s="130"/>
      <c r="E49" s="130"/>
      <c r="F49" s="130"/>
      <c r="G49" s="130"/>
      <c r="H49" s="130"/>
      <c r="I49" s="28"/>
      <c r="J49" s="15"/>
      <c r="K49" s="29"/>
    </row>
    <row r="50" spans="1:11" ht="15.75" x14ac:dyDescent="0.25">
      <c r="A50" s="134"/>
      <c r="B50" s="27" t="s">
        <v>121</v>
      </c>
      <c r="C50" s="26"/>
      <c r="D50" s="130"/>
      <c r="E50" s="130"/>
      <c r="F50" s="130"/>
      <c r="G50" s="130"/>
      <c r="H50" s="130"/>
      <c r="I50" s="30"/>
      <c r="J50" s="15"/>
      <c r="K50" s="17"/>
    </row>
    <row r="51" spans="1:11" ht="15.75" x14ac:dyDescent="0.25">
      <c r="A51" s="134"/>
      <c r="B51" s="27" t="s">
        <v>120</v>
      </c>
      <c r="C51" s="26"/>
      <c r="D51" s="130"/>
      <c r="E51" s="130"/>
      <c r="F51" s="130"/>
      <c r="G51" s="130"/>
      <c r="H51" s="130"/>
      <c r="I51" s="30"/>
      <c r="J51" s="15"/>
      <c r="K51" s="17"/>
    </row>
    <row r="52" spans="1:11" ht="15.75" x14ac:dyDescent="0.25">
      <c r="A52" s="134"/>
      <c r="B52" s="27" t="s">
        <v>119</v>
      </c>
      <c r="C52" s="26"/>
      <c r="D52" s="130"/>
      <c r="E52" s="130"/>
      <c r="F52" s="130"/>
      <c r="G52" s="130"/>
      <c r="H52" s="130"/>
      <c r="I52" s="30"/>
      <c r="J52" s="15"/>
      <c r="K52" s="17"/>
    </row>
    <row r="53" spans="1:11" ht="15.75" x14ac:dyDescent="0.25">
      <c r="A53" s="134"/>
      <c r="B53" s="27" t="s">
        <v>118</v>
      </c>
      <c r="C53" s="26"/>
      <c r="D53" s="130"/>
      <c r="E53" s="130"/>
      <c r="F53" s="130"/>
      <c r="G53" s="130"/>
      <c r="H53" s="130"/>
      <c r="J53" s="15"/>
      <c r="K53" s="17"/>
    </row>
    <row r="54" spans="1:11" ht="15.75" x14ac:dyDescent="0.25">
      <c r="A54" s="134"/>
      <c r="B54" s="31" t="s">
        <v>117</v>
      </c>
      <c r="C54" s="32"/>
      <c r="D54" s="130"/>
      <c r="E54" s="130"/>
      <c r="F54" s="130"/>
      <c r="G54" s="130"/>
      <c r="H54" s="130"/>
      <c r="J54" s="15"/>
      <c r="K54" s="17"/>
    </row>
    <row r="55" spans="1:11" ht="15.75" x14ac:dyDescent="0.25">
      <c r="A55" s="134"/>
      <c r="B55" s="132"/>
      <c r="C55" s="162"/>
      <c r="D55" s="130"/>
      <c r="E55" s="130"/>
      <c r="F55" s="130"/>
      <c r="G55" s="130"/>
      <c r="H55" s="130"/>
      <c r="J55" s="15"/>
      <c r="K55" s="17"/>
    </row>
    <row r="56" spans="1:11" ht="15.75" x14ac:dyDescent="0.25">
      <c r="A56" s="134"/>
      <c r="B56" s="163"/>
      <c r="C56" s="164"/>
      <c r="D56" s="164"/>
      <c r="E56" s="164"/>
      <c r="F56" s="164"/>
      <c r="G56" s="130"/>
      <c r="H56" s="130"/>
      <c r="J56" s="14"/>
      <c r="K56" s="17"/>
    </row>
    <row r="57" spans="1:11" ht="15.75" x14ac:dyDescent="0.25">
      <c r="A57" s="134"/>
      <c r="B57" s="165"/>
      <c r="C57" s="166"/>
      <c r="D57" s="166"/>
      <c r="E57" s="167"/>
      <c r="F57" s="166"/>
      <c r="G57" s="130"/>
      <c r="H57" s="130"/>
      <c r="J57" s="14"/>
      <c r="K57" s="17"/>
    </row>
    <row r="58" spans="1:11" x14ac:dyDescent="0.25">
      <c r="B58" s="8" t="s">
        <v>496</v>
      </c>
    </row>
  </sheetData>
  <sheetProtection sheet="1" objects="1" scenarios="1"/>
  <mergeCells count="4">
    <mergeCell ref="A10:G10"/>
    <mergeCell ref="C23:G23"/>
    <mergeCell ref="A25:G25"/>
    <mergeCell ref="D38:H38"/>
  </mergeCells>
  <pageMargins left="0.70866141732283472" right="0.70866141732283472" top="0.74803149606299213" bottom="0.74803149606299213" header="0.31496062992125984" footer="0.31496062992125984"/>
  <pageSetup paperSize="8" scale="81" orientation="landscape" cellComments="asDisplayed"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E6" sqref="E6"/>
    </sheetView>
  </sheetViews>
  <sheetFormatPr defaultColWidth="8.85546875" defaultRowHeight="12.75" x14ac:dyDescent="0.2"/>
  <cols>
    <col min="1" max="1" width="15.42578125" style="33" customWidth="1"/>
    <col min="2" max="2" width="0.85546875" style="43" customWidth="1"/>
    <col min="3" max="3" width="16.5703125" style="33" customWidth="1"/>
    <col min="4" max="4" width="0.85546875" style="43" customWidth="1"/>
    <col min="5" max="5" width="17.28515625" style="33" customWidth="1"/>
    <col min="6" max="6" width="0.85546875" style="43" customWidth="1"/>
    <col min="7" max="7" width="44.42578125" style="42" customWidth="1"/>
    <col min="8" max="8" width="0.85546875" style="43" customWidth="1"/>
    <col min="9" max="9" width="16.7109375" style="33" customWidth="1"/>
    <col min="10" max="16384" width="8.85546875" style="33"/>
  </cols>
  <sheetData>
    <row r="1" spans="1:9" s="48" customFormat="1" ht="25.5" x14ac:dyDescent="0.2">
      <c r="A1" s="49" t="s">
        <v>8</v>
      </c>
      <c r="B1" s="50"/>
      <c r="C1" s="49" t="s">
        <v>13</v>
      </c>
      <c r="D1" s="50"/>
      <c r="E1" s="49" t="s">
        <v>18</v>
      </c>
      <c r="F1" s="50"/>
      <c r="G1" s="51" t="s">
        <v>24</v>
      </c>
      <c r="H1" s="50"/>
      <c r="I1" s="49" t="s">
        <v>29</v>
      </c>
    </row>
    <row r="2" spans="1:9" x14ac:dyDescent="0.2">
      <c r="A2" s="45" t="s">
        <v>194</v>
      </c>
      <c r="B2" s="46"/>
      <c r="C2" s="41" t="s">
        <v>30</v>
      </c>
      <c r="D2" s="47"/>
      <c r="E2" s="41" t="s">
        <v>209</v>
      </c>
      <c r="F2" s="47"/>
      <c r="G2" s="42" t="s">
        <v>145</v>
      </c>
      <c r="H2" s="47"/>
      <c r="I2" s="41" t="s">
        <v>193</v>
      </c>
    </row>
    <row r="3" spans="1:9" x14ac:dyDescent="0.2">
      <c r="A3" s="45" t="s">
        <v>192</v>
      </c>
      <c r="B3" s="46"/>
      <c r="C3" s="41" t="s">
        <v>31</v>
      </c>
      <c r="D3" s="47"/>
      <c r="E3" s="41" t="s">
        <v>191</v>
      </c>
      <c r="F3" s="47"/>
      <c r="G3" s="42" t="s">
        <v>146</v>
      </c>
      <c r="H3" s="47"/>
      <c r="I3" s="41" t="s">
        <v>41</v>
      </c>
    </row>
    <row r="4" spans="1:9" x14ac:dyDescent="0.2">
      <c r="A4" s="45" t="s">
        <v>190</v>
      </c>
      <c r="B4" s="46"/>
      <c r="C4" s="41" t="s">
        <v>237</v>
      </c>
      <c r="D4" s="47"/>
      <c r="E4" s="45" t="s">
        <v>189</v>
      </c>
      <c r="F4" s="44"/>
      <c r="G4" s="42" t="s">
        <v>147</v>
      </c>
      <c r="H4" s="47"/>
      <c r="I4" s="41" t="s">
        <v>188</v>
      </c>
    </row>
    <row r="5" spans="1:9" x14ac:dyDescent="0.2">
      <c r="A5" s="45" t="s">
        <v>163</v>
      </c>
      <c r="B5" s="46"/>
      <c r="C5" s="41" t="s">
        <v>37</v>
      </c>
      <c r="D5" s="47"/>
      <c r="E5" s="45" t="s">
        <v>187</v>
      </c>
      <c r="F5" s="44"/>
      <c r="G5" s="42" t="s">
        <v>152</v>
      </c>
      <c r="H5" s="47"/>
      <c r="I5" s="41" t="s">
        <v>42</v>
      </c>
    </row>
    <row r="6" spans="1:9" ht="38.25" x14ac:dyDescent="0.2">
      <c r="A6" s="45" t="s">
        <v>36</v>
      </c>
      <c r="B6" s="46"/>
      <c r="C6" s="41" t="s">
        <v>159</v>
      </c>
      <c r="D6" s="47"/>
      <c r="E6" s="45" t="s">
        <v>185</v>
      </c>
      <c r="F6" s="44"/>
      <c r="G6" s="42" t="s">
        <v>144</v>
      </c>
      <c r="H6" s="47"/>
      <c r="I6" s="41" t="s">
        <v>184</v>
      </c>
    </row>
    <row r="7" spans="1:9" ht="25.5" x14ac:dyDescent="0.2">
      <c r="A7" s="45" t="s">
        <v>168</v>
      </c>
      <c r="B7" s="46"/>
      <c r="C7" s="41"/>
      <c r="D7" s="47"/>
      <c r="E7" s="45" t="s">
        <v>32</v>
      </c>
      <c r="F7" s="44"/>
      <c r="G7" s="42" t="s">
        <v>151</v>
      </c>
      <c r="H7" s="47"/>
      <c r="I7" s="41" t="s">
        <v>182</v>
      </c>
    </row>
    <row r="8" spans="1:9" x14ac:dyDescent="0.2">
      <c r="A8" s="33" t="s">
        <v>160</v>
      </c>
      <c r="B8" s="46"/>
      <c r="C8" s="41"/>
      <c r="D8" s="47"/>
      <c r="E8" s="45" t="s">
        <v>180</v>
      </c>
      <c r="F8" s="44"/>
      <c r="G8" s="42" t="s">
        <v>149</v>
      </c>
      <c r="H8" s="47"/>
      <c r="I8" s="41" t="s">
        <v>179</v>
      </c>
    </row>
    <row r="9" spans="1:9" ht="25.5" x14ac:dyDescent="0.2">
      <c r="A9" s="45" t="s">
        <v>186</v>
      </c>
      <c r="B9" s="46"/>
      <c r="C9" s="41"/>
      <c r="D9" s="47"/>
      <c r="E9" s="45" t="s">
        <v>210</v>
      </c>
      <c r="F9" s="44"/>
      <c r="G9" s="42" t="s">
        <v>148</v>
      </c>
      <c r="I9" s="41" t="s">
        <v>176</v>
      </c>
    </row>
    <row r="10" spans="1:9" x14ac:dyDescent="0.2">
      <c r="A10" s="33" t="s">
        <v>161</v>
      </c>
      <c r="B10" s="46"/>
      <c r="E10" s="45" t="s">
        <v>39</v>
      </c>
      <c r="F10" s="44"/>
      <c r="G10" s="42" t="s">
        <v>156</v>
      </c>
      <c r="I10" s="41" t="s">
        <v>173</v>
      </c>
    </row>
    <row r="11" spans="1:9" ht="25.5" x14ac:dyDescent="0.2">
      <c r="A11" s="45" t="s">
        <v>183</v>
      </c>
      <c r="B11" s="46"/>
      <c r="E11" s="45" t="s">
        <v>177</v>
      </c>
      <c r="F11" s="44"/>
      <c r="G11" s="42" t="s">
        <v>150</v>
      </c>
      <c r="I11" s="41" t="s">
        <v>171</v>
      </c>
    </row>
    <row r="12" spans="1:9" ht="25.5" x14ac:dyDescent="0.2">
      <c r="A12" s="45" t="s">
        <v>165</v>
      </c>
      <c r="B12" s="46"/>
      <c r="E12" s="45" t="s">
        <v>174</v>
      </c>
      <c r="F12" s="44"/>
      <c r="G12" s="42" t="s">
        <v>155</v>
      </c>
      <c r="I12" s="33" t="s">
        <v>159</v>
      </c>
    </row>
    <row r="13" spans="1:9" ht="25.5" x14ac:dyDescent="0.2">
      <c r="A13" s="45" t="s">
        <v>181</v>
      </c>
      <c r="B13" s="46"/>
      <c r="E13" s="45" t="s">
        <v>33</v>
      </c>
      <c r="F13" s="44"/>
      <c r="G13" s="42" t="s">
        <v>157</v>
      </c>
    </row>
    <row r="14" spans="1:9" ht="25.5" x14ac:dyDescent="0.2">
      <c r="A14" s="45" t="s">
        <v>178</v>
      </c>
      <c r="B14" s="44"/>
      <c r="E14" s="45" t="s">
        <v>169</v>
      </c>
      <c r="F14" s="44"/>
      <c r="G14" s="42" t="s">
        <v>154</v>
      </c>
    </row>
    <row r="15" spans="1:9" x14ac:dyDescent="0.2">
      <c r="A15" s="45" t="s">
        <v>175</v>
      </c>
      <c r="B15" s="44"/>
      <c r="E15" s="45" t="s">
        <v>167</v>
      </c>
      <c r="F15" s="44"/>
      <c r="G15" s="42" t="s">
        <v>153</v>
      </c>
    </row>
    <row r="16" spans="1:9" ht="25.5" x14ac:dyDescent="0.2">
      <c r="A16" s="45" t="s">
        <v>172</v>
      </c>
      <c r="E16" s="45" t="s">
        <v>164</v>
      </c>
      <c r="G16" s="42" t="s">
        <v>35</v>
      </c>
    </row>
    <row r="17" spans="1:7" x14ac:dyDescent="0.2">
      <c r="A17" s="45" t="s">
        <v>170</v>
      </c>
      <c r="E17" s="45" t="s">
        <v>162</v>
      </c>
      <c r="G17" s="42" t="s">
        <v>159</v>
      </c>
    </row>
    <row r="18" spans="1:7" x14ac:dyDescent="0.2">
      <c r="A18" s="45" t="s">
        <v>166</v>
      </c>
      <c r="E18" s="33" t="s">
        <v>159</v>
      </c>
    </row>
    <row r="19" spans="1:7" x14ac:dyDescent="0.2">
      <c r="A19" s="33" t="s">
        <v>159</v>
      </c>
      <c r="E19" s="33" t="s">
        <v>35</v>
      </c>
    </row>
  </sheetData>
  <sortState ref="G2:G19">
    <sortCondition ref="G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f5dd817-92c5-4985-aefa-795407915ae2" ContentTypeId="0x01010070578BAA2FD0B349B2A10FB98530B930"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2e24dfb7-a69e-40eb-b94f-44b9ca9c25ed"/>
    <ma1e1476e2da4a8285b0d5a6fb6eb3aa xmlns="2e24dfb7-a69e-40eb-b94f-44b9ca9c25ed">
      <Terms xmlns="http://schemas.microsoft.com/office/infopath/2007/PartnerControls"/>
    </ma1e1476e2da4a8285b0d5a6fb6eb3aa>
    <f10b98357e764668b22ca9b99f636a05 xmlns="2e24dfb7-a69e-40eb-b94f-44b9ca9c25ed">
      <Terms xmlns="http://schemas.microsoft.com/office/infopath/2007/PartnerControls"/>
    </f10b98357e764668b22ca9b99f636a05>
    <j7485b05011b4e2182e290ceca5b3b39 xmlns="2e24dfb7-a69e-40eb-b94f-44b9ca9c25ed">
      <Terms xmlns="http://schemas.microsoft.com/office/infopath/2007/PartnerControls"/>
    </j7485b05011b4e2182e290ceca5b3b39>
    <_dlc_DocId xmlns="660eae09-7e71-49fd-b685-1710e5678a34">K2UPQHYVSZU4-37777433-11275</_dlc_DocId>
    <_dlc_DocIdUrl xmlns="660eae09-7e71-49fd-b685-1710e5678a34">
      <Url>https://ukri.sharepoint.com/sites/og_data-mi-Analysis/_layouts/15/DocIdRedir.aspx?ID=K2UPQHYVSZU4-37777433-11275</Url>
      <Description>K2UPQHYVSZU4-37777433-11275</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UKRI Document" ma:contentTypeID="0x01010070578BAA2FD0B349B2A10FB98530B9300014E95DEA26A27047AA11C5C5BDB881E4" ma:contentTypeVersion="8" ma:contentTypeDescription="Create a new document." ma:contentTypeScope="" ma:versionID="b19bec9dd5c18a0075b7efe94b22325e">
  <xsd:schema xmlns:xsd="http://www.w3.org/2001/XMLSchema" xmlns:xs="http://www.w3.org/2001/XMLSchema" xmlns:p="http://schemas.microsoft.com/office/2006/metadata/properties" xmlns:ns2="2e24dfb7-a69e-40eb-b94f-44b9ca9c25ed" xmlns:ns3="660eae09-7e71-49fd-b685-1710e5678a34" targetNamespace="http://schemas.microsoft.com/office/2006/metadata/properties" ma:root="true" ma:fieldsID="dcfa20c4ec4a2ac6b4c08798184ccb65" ns2:_="" ns3:_="">
    <xsd:import namespace="2e24dfb7-a69e-40eb-b94f-44b9ca9c25ed"/>
    <xsd:import namespace="660eae09-7e71-49fd-b685-1710e5678a34"/>
    <xsd:element name="properties">
      <xsd:complexType>
        <xsd:sequence>
          <xsd:element name="documentManagement">
            <xsd:complexType>
              <xsd:all>
                <xsd:element ref="ns2:j7485b05011b4e2182e290ceca5b3b39" minOccurs="0"/>
                <xsd:element ref="ns2:TaxCatchAll" minOccurs="0"/>
                <xsd:element ref="ns2:TaxCatchAllLabel" minOccurs="0"/>
                <xsd:element ref="ns2:f10b98357e764668b22ca9b99f636a05" minOccurs="0"/>
                <xsd:element ref="ns2:ma1e1476e2da4a8285b0d5a6fb6eb3aa"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j7485b05011b4e2182e290ceca5b3b39" ma:index="8" nillable="true" ma:taxonomy="true" ma:internalName="j7485b05011b4e2182e290ceca5b3b39" ma:taxonomyFieldName="SecurityClassification" ma:displayName="Security Classification" ma:fieldId="{37485b05-011b-4e21-82e2-90ceca5b3b39}" ma:sspId="2f5dd817-92c5-4985-aefa-795407915ae2" ma:termSetId="89e39cdb-ce08-4b2d-995a-7da2412f238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4db5700-109b-4c74-b600-4766fdf935f3}" ma:internalName="TaxCatchAll" ma:showField="CatchAllData" ma:web="660eae09-7e71-49fd-b685-1710e5678a3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4db5700-109b-4c74-b600-4766fdf935f3}" ma:internalName="TaxCatchAllLabel" ma:readOnly="true" ma:showField="CatchAllDataLabel" ma:web="660eae09-7e71-49fd-b685-1710e5678a34">
      <xsd:complexType>
        <xsd:complexContent>
          <xsd:extension base="dms:MultiChoiceLookup">
            <xsd:sequence>
              <xsd:element name="Value" type="dms:Lookup" maxOccurs="unbounded" minOccurs="0" nillable="true"/>
            </xsd:sequence>
          </xsd:extension>
        </xsd:complexContent>
      </xsd:complexType>
    </xsd:element>
    <xsd:element name="f10b98357e764668b22ca9b99f636a05" ma:index="12" nillable="true" ma:taxonomy="true" ma:internalName="f10b98357e764668b22ca9b99f636a05" ma:taxonomyFieldName="DocumentType" ma:displayName="Document Type" ma:fieldId="{f10b9835-7e76-4668-b22c-a9b99f636a05}" ma:sspId="2f5dd817-92c5-4985-aefa-795407915ae2" ma:termSetId="8f21a149-e382-4987-aff3-e529ede7ffdc" ma:anchorId="00000000-0000-0000-0000-000000000000" ma:open="false" ma:isKeyword="false">
      <xsd:complexType>
        <xsd:sequence>
          <xsd:element ref="pc:Terms" minOccurs="0" maxOccurs="1"/>
        </xsd:sequence>
      </xsd:complexType>
    </xsd:element>
    <xsd:element name="ma1e1476e2da4a8285b0d5a6fb6eb3aa" ma:index="14" nillable="true" ma:taxonomy="true" ma:internalName="ma1e1476e2da4a8285b0d5a6fb6eb3aa" ma:taxonomyFieldName="DocOriginBU" ma:displayName="Business Unit Origin" ma:default="" ma:fieldId="{6a1e1476-e2da-4a82-85b0-d5a6fb6eb3aa}" ma:sspId="2f5dd817-92c5-4985-aefa-795407915ae2" ma:termSetId="4b73e7db-9d2f-4f87-833c-b0527d80970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0eae09-7e71-49fd-b685-1710e5678a34"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0C9C04D2-825E-41E5-B57E-773435E3A024}">
  <ds:schemaRefs>
    <ds:schemaRef ds:uri="http://schemas.microsoft.com/sharepoint/v3/contenttype/forms"/>
  </ds:schemaRefs>
</ds:datastoreItem>
</file>

<file path=customXml/itemProps2.xml><?xml version="1.0" encoding="utf-8"?>
<ds:datastoreItem xmlns:ds="http://schemas.openxmlformats.org/officeDocument/2006/customXml" ds:itemID="{81156E49-45DB-4934-9B8E-6153F6694F81}">
  <ds:schemaRefs>
    <ds:schemaRef ds:uri="Microsoft.SharePoint.Taxonomy.ContentTypeSync"/>
  </ds:schemaRefs>
</ds:datastoreItem>
</file>

<file path=customXml/itemProps3.xml><?xml version="1.0" encoding="utf-8"?>
<ds:datastoreItem xmlns:ds="http://schemas.openxmlformats.org/officeDocument/2006/customXml" ds:itemID="{ADBB52B1-B3BA-4BCB-B0CC-2EFD445C1DCE}">
  <ds:schemaRefs>
    <ds:schemaRef ds:uri="http://schemas.microsoft.com/sharepoint/events"/>
  </ds:schemaRefs>
</ds:datastoreItem>
</file>

<file path=customXml/itemProps4.xml><?xml version="1.0" encoding="utf-8"?>
<ds:datastoreItem xmlns:ds="http://schemas.openxmlformats.org/officeDocument/2006/customXml" ds:itemID="{68D6DCC0-04EB-45CF-9CCF-4734B554EE64}">
  <ds:schemaRefs>
    <ds:schemaRef ds:uri="http://purl.org/dc/elements/1.1/"/>
    <ds:schemaRef ds:uri="660eae09-7e71-49fd-b685-1710e5678a34"/>
    <ds:schemaRef ds:uri="http://schemas.microsoft.com/office/2006/metadata/properties"/>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2e24dfb7-a69e-40eb-b94f-44b9ca9c25ed"/>
    <ds:schemaRef ds:uri="http://www.w3.org/XML/1998/namespace"/>
  </ds:schemaRefs>
</ds:datastoreItem>
</file>

<file path=customXml/itemProps5.xml><?xml version="1.0" encoding="utf-8"?>
<ds:datastoreItem xmlns:ds="http://schemas.openxmlformats.org/officeDocument/2006/customXml" ds:itemID="{E479207B-21C0-42C1-9913-8A36162FA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24dfb7-a69e-40eb-b94f-44b9ca9c25ed"/>
    <ds:schemaRef ds:uri="660eae09-7e71-49fd-b685-1710e5678a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FC866C73-46BB-45C3-877C-174E0D6281F6}">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definitions</vt:lpstr>
      <vt:lpstr>Jisc APC template v4</vt:lpstr>
      <vt:lpstr>Discounts, memberships &amp; pre-pa</vt:lpstr>
      <vt:lpstr>RCUK compliance summary</vt:lpstr>
      <vt:lpstr>Constrained values</vt:lpstr>
      <vt:lpstr>'Jisc APC template v4'!Print_Area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Shamash</dc:creator>
  <cp:lastModifiedBy>Jane Belger</cp:lastModifiedBy>
  <cp:lastPrinted>2017-03-28T08:44:25Z</cp:lastPrinted>
  <dcterms:created xsi:type="dcterms:W3CDTF">2016-08-09T14:04:46Z</dcterms:created>
  <dcterms:modified xsi:type="dcterms:W3CDTF">2019-05-14T11:58:32Z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0x01010070578BAA2FD0B349B2A10FB98530B9300014E95DEA26A27047AA11C5C5BDB881E4</vt:lpwstr>
  </property>
  <property fmtid="{D5CDD505-2E9C-101B-9397-08002B2CF9AE}" pid="3" name="IsMyDocuments">
    <vt:bool>true</vt:bool>
  </property>
  <property fmtid="{D5CDD505-2E9C-101B-9397-08002B2CF9AE}" pid="4" name="AuthorIds_UIVersion_512">
    <vt:lpwstr>25</vt:lpwstr>
  </property>
  <property fmtid="{D5CDD505-2E9C-101B-9397-08002B2CF9AE}" pid="5" name="DocOriginBU">
    <vt:lpwstr/>
  </property>
  <property fmtid="{D5CDD505-2E9C-101B-9397-08002B2CF9AE}" pid="6" name="SecurityClassification">
    <vt:lpwstr/>
  </property>
  <property fmtid="{D5CDD505-2E9C-101B-9397-08002B2CF9AE}" pid="7" name="DocumentType">
    <vt:lpwstr/>
  </property>
  <property fmtid="{D5CDD505-2E9C-101B-9397-08002B2CF9AE}" pid="8" name="_dlc_DocIdItemGuid">
    <vt:lpwstr>7cfe49cb-9b47-458c-af53-3e81399c483a</vt:lpwstr>
  </property>
</Properties>
</file>