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8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9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0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-herreroadan\Documents\MATLAB\SelMatlabs\"/>
    </mc:Choice>
  </mc:AlternateContent>
  <bookViews>
    <workbookView xWindow="0" yWindow="0" windowWidth="13200" windowHeight="12225" tabRatio="689" activeTab="2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7 (2)" sheetId="9" r:id="rId8"/>
    <sheet name="Sheet7 (3)" sheetId="10" r:id="rId9"/>
    <sheet name="Sheet7 (4)" sheetId="11" r:id="rId10"/>
    <sheet name="Sheet7 (5)" sheetId="12" r:id="rId11"/>
    <sheet name="Sheet7 (6)" sheetId="13" r:id="rId12"/>
  </sheets>
  <calcPr calcId="162913"/>
</workbook>
</file>

<file path=xl/calcChain.xml><?xml version="1.0" encoding="utf-8"?>
<calcChain xmlns="http://schemas.openxmlformats.org/spreadsheetml/2006/main">
  <c r="B4" i="2" l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" i="2"/>
  <c r="AL49" i="3" l="1"/>
  <c r="U5" i="1"/>
  <c r="V5" i="1"/>
  <c r="W5" i="1"/>
  <c r="U6" i="1"/>
  <c r="V6" i="1"/>
  <c r="W6" i="1"/>
  <c r="U7" i="1"/>
  <c r="V7" i="1"/>
  <c r="W7" i="1"/>
  <c r="U8" i="1"/>
  <c r="V8" i="1"/>
  <c r="W8" i="1"/>
  <c r="T6" i="1"/>
  <c r="T7" i="1"/>
  <c r="T8" i="1"/>
  <c r="T5" i="1"/>
  <c r="AL48" i="3" l="1"/>
  <c r="AL47" i="3"/>
  <c r="AM37" i="3"/>
  <c r="AL37" i="3"/>
  <c r="AN37" i="3" s="1"/>
  <c r="AM38" i="3" s="1"/>
  <c r="AL38" i="3"/>
  <c r="AL39" i="3"/>
  <c r="AL40" i="3"/>
  <c r="AL41" i="3"/>
  <c r="AL42" i="3"/>
  <c r="AL43" i="3"/>
  <c r="AL44" i="3"/>
  <c r="AL45" i="3"/>
  <c r="AL46" i="3"/>
  <c r="AL36" i="3"/>
  <c r="AN38" i="3" l="1"/>
  <c r="AN39" i="3" s="1"/>
  <c r="AN40" i="3" s="1"/>
  <c r="AN41" i="3" s="1"/>
  <c r="AN42" i="3" s="1"/>
  <c r="AN43" i="3" s="1"/>
  <c r="AN44" i="3" s="1"/>
  <c r="AN45" i="3" s="1"/>
  <c r="AN46" i="3" s="1"/>
  <c r="AM47" i="3" s="1"/>
  <c r="C27" i="6"/>
  <c r="E27" i="6" s="1"/>
  <c r="I31" i="6" s="1"/>
  <c r="I25" i="6" s="1"/>
  <c r="G3" i="6"/>
  <c r="E3" i="6"/>
  <c r="C10" i="6"/>
  <c r="E10" i="6" s="1"/>
  <c r="C13" i="6"/>
  <c r="C14" i="6" s="1"/>
  <c r="C15" i="6"/>
  <c r="F16" i="6" s="1"/>
  <c r="F10" i="6" s="1"/>
  <c r="C12" i="6"/>
  <c r="F13" i="6" s="1"/>
  <c r="AM39" i="3" l="1"/>
  <c r="AM41" i="3" s="1"/>
  <c r="AN47" i="3"/>
  <c r="AM40" i="3"/>
  <c r="AM42" i="3"/>
  <c r="AM44" i="3" s="1"/>
  <c r="AM46" i="3" s="1"/>
  <c r="AM43" i="3"/>
  <c r="AM45" i="3" s="1"/>
  <c r="F28" i="6"/>
  <c r="J32" i="6"/>
  <c r="J26" i="6" s="1"/>
  <c r="G29" i="6"/>
  <c r="G23" i="6" s="1"/>
  <c r="H30" i="6"/>
  <c r="H24" i="6" s="1"/>
  <c r="C25" i="6"/>
  <c r="C26" i="6"/>
  <c r="C23" i="6"/>
  <c r="J17" i="6"/>
  <c r="J11" i="6" s="1"/>
  <c r="F11" i="6"/>
  <c r="I14" i="6"/>
  <c r="H13" i="6"/>
  <c r="J19" i="6"/>
  <c r="J13" i="6" s="1"/>
  <c r="E14" i="6"/>
  <c r="F15" i="6"/>
  <c r="E13" i="6"/>
  <c r="G12" i="6"/>
  <c r="C11" i="6"/>
  <c r="C24" i="6" s="1"/>
  <c r="E12" i="6"/>
  <c r="J15" i="6"/>
  <c r="J20" i="6"/>
  <c r="J14" i="6" s="1"/>
  <c r="F14" i="6"/>
  <c r="E15" i="6"/>
  <c r="J18" i="6"/>
  <c r="J12" i="6" s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5" i="1"/>
  <c r="E56" i="1"/>
  <c r="D55" i="1"/>
  <c r="D56" i="1"/>
  <c r="D57" i="1"/>
  <c r="D58" i="1"/>
  <c r="D59" i="1"/>
  <c r="D60" i="1"/>
  <c r="D61" i="1"/>
  <c r="D62" i="1"/>
  <c r="D63" i="1"/>
  <c r="D64" i="1"/>
  <c r="E55" i="1"/>
  <c r="E57" i="1"/>
  <c r="E58" i="1"/>
  <c r="E59" i="1"/>
  <c r="E60" i="1"/>
  <c r="E61" i="1"/>
  <c r="E62" i="1"/>
  <c r="E63" i="1"/>
  <c r="E64" i="1"/>
  <c r="G37" i="1"/>
  <c r="F37" i="1"/>
  <c r="C40" i="1"/>
  <c r="G43" i="1"/>
  <c r="C43" i="1"/>
  <c r="D37" i="1"/>
  <c r="D46" i="1" s="1"/>
  <c r="G32" i="1"/>
  <c r="G33" i="1" s="1"/>
  <c r="I33" i="1"/>
  <c r="F32" i="1"/>
  <c r="F33" i="1" s="1"/>
  <c r="I32" i="1"/>
  <c r="J32" i="1"/>
  <c r="J33" i="1" s="1"/>
  <c r="K32" i="1"/>
  <c r="K33" i="1" s="1"/>
  <c r="E32" i="1"/>
  <c r="E33" i="1" s="1"/>
  <c r="M29" i="1"/>
  <c r="N25" i="1" s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6" i="1"/>
  <c r="D5" i="1"/>
  <c r="O33" i="1" l="1"/>
  <c r="F57" i="1"/>
  <c r="F56" i="1"/>
  <c r="N33" i="1"/>
  <c r="F63" i="1"/>
  <c r="M33" i="1"/>
  <c r="Q33" i="1" s="1"/>
  <c r="F62" i="1"/>
  <c r="N27" i="1"/>
  <c r="M26" i="1"/>
  <c r="M25" i="1"/>
  <c r="N26" i="1"/>
  <c r="F64" i="1"/>
  <c r="M27" i="1"/>
  <c r="O25" i="1"/>
  <c r="O26" i="1"/>
  <c r="O27" i="1"/>
  <c r="AM48" i="3"/>
  <c r="AN48" i="3"/>
  <c r="J30" i="6"/>
  <c r="J24" i="6" s="1"/>
  <c r="E25" i="6"/>
  <c r="F26" i="6"/>
  <c r="J31" i="6"/>
  <c r="J25" i="6" s="1"/>
  <c r="F27" i="6"/>
  <c r="E26" i="6"/>
  <c r="F25" i="6"/>
  <c r="E24" i="6"/>
  <c r="J29" i="6"/>
  <c r="J23" i="6" s="1"/>
  <c r="C28" i="6"/>
  <c r="G25" i="6"/>
  <c r="F24" i="6"/>
  <c r="E23" i="6"/>
  <c r="J28" i="6"/>
  <c r="I17" i="6"/>
  <c r="I11" i="6" s="1"/>
  <c r="H16" i="6"/>
  <c r="H10" i="6" s="1"/>
  <c r="G15" i="6"/>
  <c r="H18" i="6"/>
  <c r="H12" i="6" s="1"/>
  <c r="I19" i="6"/>
  <c r="I13" i="6" s="1"/>
  <c r="G17" i="6"/>
  <c r="G11" i="6" s="1"/>
  <c r="H15" i="6"/>
  <c r="G14" i="6"/>
  <c r="I16" i="6"/>
  <c r="I10" i="6" s="1"/>
  <c r="F12" i="6"/>
  <c r="E11" i="6"/>
  <c r="J16" i="6"/>
  <c r="J10" i="6" s="1"/>
  <c r="H17" i="6"/>
  <c r="H11" i="6" s="1"/>
  <c r="G16" i="6"/>
  <c r="G10" i="6" s="1"/>
  <c r="I18" i="6"/>
  <c r="I12" i="6" s="1"/>
  <c r="F58" i="1"/>
  <c r="F61" i="1"/>
  <c r="F59" i="1"/>
  <c r="F60" i="1"/>
  <c r="F43" i="1"/>
  <c r="H43" i="1" s="1"/>
  <c r="G40" i="1"/>
  <c r="H37" i="1"/>
  <c r="D45" i="1"/>
  <c r="C46" i="1" s="1"/>
  <c r="F40" i="1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" i="4"/>
  <c r="N50" i="4"/>
  <c r="N51" i="4"/>
  <c r="N52" i="4"/>
  <c r="N53" i="4"/>
  <c r="N54" i="4"/>
  <c r="N55" i="4"/>
  <c r="N44" i="4"/>
  <c r="N45" i="4"/>
  <c r="N46" i="4"/>
  <c r="N47" i="4"/>
  <c r="N48" i="4"/>
  <c r="N43" i="4"/>
  <c r="E53" i="4"/>
  <c r="D54" i="4"/>
  <c r="E54" i="4" s="1"/>
  <c r="E52" i="4"/>
  <c r="D52" i="4"/>
  <c r="D51" i="4"/>
  <c r="E51" i="4" s="1"/>
  <c r="F9" i="4"/>
  <c r="H4" i="4" s="1"/>
  <c r="G4" i="4"/>
  <c r="G5" i="4"/>
  <c r="G6" i="4"/>
  <c r="G7" i="4"/>
  <c r="G8" i="4"/>
  <c r="G3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20" i="4"/>
  <c r="O39" i="4" s="1"/>
  <c r="I21" i="4"/>
  <c r="I22" i="4"/>
  <c r="I23" i="4"/>
  <c r="I24" i="4"/>
  <c r="I25" i="4"/>
  <c r="I26" i="4"/>
  <c r="I27" i="4"/>
  <c r="I28" i="4"/>
  <c r="I29" i="4"/>
  <c r="I30" i="4"/>
  <c r="I31" i="4"/>
  <c r="I20" i="4"/>
  <c r="H3" i="4" l="1"/>
  <c r="J3" i="4" s="1"/>
  <c r="AM49" i="3"/>
  <c r="AN49" i="3"/>
  <c r="F66" i="1"/>
  <c r="C42" i="4"/>
  <c r="Q25" i="1"/>
  <c r="H7" i="4"/>
  <c r="Q27" i="1"/>
  <c r="Q26" i="1"/>
  <c r="H6" i="4"/>
  <c r="C20" i="4"/>
  <c r="H28" i="6"/>
  <c r="I29" i="6"/>
  <c r="I23" i="6" s="1"/>
  <c r="G27" i="6"/>
  <c r="E28" i="6"/>
  <c r="F29" i="6"/>
  <c r="F23" i="6" s="1"/>
  <c r="J33" i="6"/>
  <c r="J27" i="6" s="1"/>
  <c r="H29" i="6"/>
  <c r="H23" i="6" s="1"/>
  <c r="I30" i="6"/>
  <c r="I24" i="6" s="1"/>
  <c r="G28" i="6"/>
  <c r="H26" i="6"/>
  <c r="I27" i="6"/>
  <c r="I28" i="6"/>
  <c r="H27" i="6"/>
  <c r="G26" i="6"/>
  <c r="I15" i="6"/>
  <c r="G13" i="6"/>
  <c r="H14" i="6"/>
  <c r="H40" i="1"/>
  <c r="J38" i="1" s="1"/>
  <c r="H5" i="4"/>
  <c r="H8" i="4"/>
  <c r="AW23" i="3"/>
  <c r="AW24" i="3"/>
  <c r="AW25" i="3"/>
  <c r="AW26" i="3"/>
  <c r="AW27" i="3"/>
  <c r="AW22" i="3"/>
  <c r="AT23" i="3"/>
  <c r="AT24" i="3"/>
  <c r="AT25" i="3"/>
  <c r="AT26" i="3"/>
  <c r="AT27" i="3"/>
  <c r="AT22" i="3"/>
  <c r="AQ23" i="3"/>
  <c r="AQ24" i="3"/>
  <c r="AQ25" i="3"/>
  <c r="AQ26" i="3"/>
  <c r="AQ27" i="3"/>
  <c r="AQ22" i="3"/>
  <c r="AR6" i="3"/>
  <c r="AR7" i="3"/>
  <c r="AR8" i="3"/>
  <c r="AR9" i="3"/>
  <c r="AR10" i="3"/>
  <c r="AR11" i="3"/>
  <c r="AR12" i="3"/>
  <c r="AR13" i="3"/>
  <c r="AR14" i="3"/>
  <c r="AR15" i="3"/>
  <c r="AR16" i="3"/>
  <c r="AR5" i="3"/>
  <c r="AN6" i="3"/>
  <c r="AN7" i="3"/>
  <c r="AN8" i="3"/>
  <c r="AN9" i="3"/>
  <c r="AN10" i="3"/>
  <c r="AN11" i="3"/>
  <c r="AN12" i="3"/>
  <c r="AN13" i="3"/>
  <c r="AN14" i="3"/>
  <c r="AN15" i="3"/>
  <c r="AN16" i="3"/>
  <c r="AN5" i="3"/>
  <c r="AB21" i="3"/>
  <c r="AB5" i="3" s="1"/>
  <c r="AL21" i="3"/>
  <c r="AL22" i="3"/>
  <c r="AL23" i="3"/>
  <c r="AL24" i="3"/>
  <c r="AL25" i="3"/>
  <c r="AL26" i="3"/>
  <c r="AL27" i="3"/>
  <c r="AL28" i="3"/>
  <c r="AL29" i="3"/>
  <c r="AL30" i="3"/>
  <c r="AL31" i="3"/>
  <c r="AL32" i="3"/>
  <c r="U22" i="3"/>
  <c r="V22" i="3"/>
  <c r="W22" i="3"/>
  <c r="U23" i="3"/>
  <c r="V23" i="3"/>
  <c r="W23" i="3"/>
  <c r="U24" i="3"/>
  <c r="V24" i="3"/>
  <c r="W24" i="3"/>
  <c r="U25" i="3"/>
  <c r="V25" i="3"/>
  <c r="W25" i="3"/>
  <c r="U26" i="3"/>
  <c r="V26" i="3"/>
  <c r="W26" i="3"/>
  <c r="U27" i="3"/>
  <c r="V27" i="3"/>
  <c r="W27" i="3"/>
  <c r="U28" i="3"/>
  <c r="V28" i="3"/>
  <c r="W28" i="3"/>
  <c r="U29" i="3"/>
  <c r="V29" i="3"/>
  <c r="W29" i="3"/>
  <c r="U30" i="3"/>
  <c r="V30" i="3"/>
  <c r="W30" i="3"/>
  <c r="U31" i="3"/>
  <c r="V31" i="3"/>
  <c r="W31" i="3"/>
  <c r="U32" i="3"/>
  <c r="V32" i="3"/>
  <c r="W32" i="3"/>
  <c r="V21" i="3"/>
  <c r="W21" i="3"/>
  <c r="U21" i="3"/>
  <c r="AB22" i="3"/>
  <c r="AB6" i="3" s="1"/>
  <c r="AB23" i="3"/>
  <c r="AB7" i="3" s="1"/>
  <c r="AB24" i="3"/>
  <c r="AB8" i="3" s="1"/>
  <c r="AB25" i="3"/>
  <c r="AB9" i="3" s="1"/>
  <c r="AB26" i="3"/>
  <c r="AB10" i="3" s="1"/>
  <c r="AB27" i="3"/>
  <c r="AB11" i="3" s="1"/>
  <c r="AB28" i="3"/>
  <c r="AB12" i="3" s="1"/>
  <c r="AB29" i="3"/>
  <c r="AB13" i="3" s="1"/>
  <c r="AB30" i="3"/>
  <c r="AB14" i="3" s="1"/>
  <c r="AB31" i="3"/>
  <c r="AB15" i="3" s="1"/>
  <c r="AB32" i="3"/>
  <c r="AB16" i="3" s="1"/>
  <c r="AG22" i="3"/>
  <c r="AG23" i="3"/>
  <c r="AG24" i="3"/>
  <c r="AG25" i="3"/>
  <c r="AG26" i="3"/>
  <c r="AG27" i="3"/>
  <c r="AG28" i="3"/>
  <c r="AG29" i="3"/>
  <c r="AG30" i="3"/>
  <c r="AG31" i="3"/>
  <c r="AG32" i="3"/>
  <c r="AG21" i="3"/>
  <c r="X9" i="3"/>
  <c r="AP11" i="3" l="1"/>
  <c r="AP14" i="3"/>
  <c r="AT14" i="3" s="1"/>
  <c r="AP10" i="3"/>
  <c r="AT10" i="3" s="1"/>
  <c r="AP6" i="3"/>
  <c r="AP16" i="3"/>
  <c r="AP12" i="3"/>
  <c r="AT12" i="3" s="1"/>
  <c r="AP8" i="3"/>
  <c r="AT8" i="3" s="1"/>
  <c r="AT11" i="3"/>
  <c r="AP5" i="3"/>
  <c r="AT5" i="3" s="1"/>
  <c r="AP13" i="3"/>
  <c r="AT13" i="3" s="1"/>
  <c r="AP9" i="3"/>
  <c r="AT9" i="3" s="1"/>
  <c r="H31" i="6"/>
  <c r="H25" i="6" s="1"/>
  <c r="G30" i="6"/>
  <c r="G24" i="6" s="1"/>
  <c r="I32" i="6"/>
  <c r="I26" i="6" s="1"/>
  <c r="K38" i="1"/>
  <c r="AP15" i="3"/>
  <c r="AT15" i="3" s="1"/>
  <c r="AT16" i="3"/>
  <c r="AP7" i="3"/>
  <c r="AT7" i="3" s="1"/>
  <c r="AT6" i="3"/>
  <c r="X16" i="3"/>
  <c r="X7" i="3"/>
  <c r="X8" i="3"/>
  <c r="X10" i="3"/>
  <c r="X11" i="3"/>
  <c r="X12" i="3"/>
  <c r="X13" i="3"/>
  <c r="X14" i="3"/>
  <c r="X15" i="3"/>
  <c r="X6" i="3"/>
  <c r="S18" i="3"/>
  <c r="Q5" i="3"/>
  <c r="P5" i="3"/>
  <c r="O5" i="3"/>
  <c r="N5" i="3"/>
  <c r="H6" i="3"/>
  <c r="I6" i="3"/>
  <c r="J6" i="3" l="1"/>
  <c r="K6" i="3" s="1"/>
  <c r="AG16" i="3" s="1"/>
  <c r="X18" i="3"/>
  <c r="AG8" i="3" l="1"/>
  <c r="AG15" i="3"/>
  <c r="AL16" i="3" s="1"/>
  <c r="AG9" i="3"/>
  <c r="AL9" i="3" s="1"/>
  <c r="AG7" i="3"/>
  <c r="AL8" i="3" s="1"/>
  <c r="AG14" i="3"/>
  <c r="AG10" i="3"/>
  <c r="AG12" i="3"/>
  <c r="M6" i="3"/>
  <c r="M7" i="3" s="1"/>
  <c r="AG6" i="3"/>
  <c r="AG13" i="3"/>
  <c r="AG11" i="3"/>
  <c r="N6" i="3"/>
  <c r="P6" i="3" s="1"/>
  <c r="AL13" i="3" l="1"/>
  <c r="AL10" i="3"/>
  <c r="O6" i="3"/>
  <c r="Q6" i="3" s="1"/>
  <c r="AL7" i="3"/>
  <c r="AL15" i="3"/>
  <c r="AL14" i="3"/>
  <c r="AL11" i="3"/>
  <c r="AL12" i="3"/>
  <c r="O7" i="3"/>
  <c r="Q7" i="3" s="1"/>
  <c r="M8" i="3"/>
  <c r="N7" i="3"/>
  <c r="P7" i="3" s="1"/>
  <c r="M9" i="3" l="1"/>
  <c r="N8" i="3"/>
  <c r="P8" i="3" s="1"/>
  <c r="O8" i="3"/>
  <c r="Q8" i="3" s="1"/>
  <c r="M10" i="3" l="1"/>
  <c r="N9" i="3"/>
  <c r="P9" i="3" s="1"/>
  <c r="O9" i="3"/>
  <c r="Q9" i="3" s="1"/>
  <c r="M11" i="3" l="1"/>
  <c r="N10" i="3"/>
  <c r="P10" i="3" s="1"/>
  <c r="O10" i="3"/>
  <c r="Q10" i="3" s="1"/>
  <c r="M12" i="3" l="1"/>
  <c r="O11" i="3"/>
  <c r="Q11" i="3" s="1"/>
  <c r="N11" i="3"/>
  <c r="P11" i="3" s="1"/>
  <c r="M13" i="3" l="1"/>
  <c r="O12" i="3"/>
  <c r="Q12" i="3" s="1"/>
  <c r="N12" i="3"/>
  <c r="P12" i="3" s="1"/>
  <c r="M14" i="3" l="1"/>
  <c r="N13" i="3"/>
  <c r="P13" i="3" s="1"/>
  <c r="O13" i="3"/>
  <c r="Q13" i="3" s="1"/>
  <c r="M15" i="3" l="1"/>
  <c r="N14" i="3"/>
  <c r="P14" i="3" s="1"/>
  <c r="O14" i="3"/>
  <c r="Q14" i="3" s="1"/>
  <c r="M16" i="3" l="1"/>
  <c r="O15" i="3"/>
  <c r="Q15" i="3" s="1"/>
  <c r="N15" i="3"/>
  <c r="P15" i="3" s="1"/>
  <c r="O16" i="3" l="1"/>
  <c r="Q16" i="3" s="1"/>
  <c r="N16" i="3"/>
  <c r="P16" i="3" s="1"/>
</calcChain>
</file>

<file path=xl/sharedStrings.xml><?xml version="1.0" encoding="utf-8"?>
<sst xmlns="http://schemas.openxmlformats.org/spreadsheetml/2006/main" count="160" uniqueCount="114">
  <si>
    <t>u1</t>
  </si>
  <si>
    <t>u</t>
  </si>
  <si>
    <t>v</t>
  </si>
  <si>
    <t>Du</t>
  </si>
  <si>
    <t>DU/11</t>
  </si>
  <si>
    <t>accDu</t>
  </si>
  <si>
    <t>accDu*c</t>
  </si>
  <si>
    <t>accDu*s</t>
  </si>
  <si>
    <t>tita =</t>
  </si>
  <si>
    <t>dC''</t>
  </si>
  <si>
    <t>Dx</t>
  </si>
  <si>
    <t>C'</t>
  </si>
  <si>
    <t>C''</t>
  </si>
  <si>
    <t>C'''</t>
  </si>
  <si>
    <t>C</t>
  </si>
  <si>
    <t>mdCu</t>
  </si>
  <si>
    <t>mdCu'</t>
  </si>
  <si>
    <t>mdCu''</t>
  </si>
  <si>
    <t>SUM(dCu*dCu')</t>
  </si>
  <si>
    <t>SUM (dCu' dCu' + dCu dCu'')</t>
  </si>
  <si>
    <t>rs3341_Internals</t>
  </si>
  <si>
    <t>b2701_BNURBS_deriv</t>
  </si>
  <si>
    <t>rs3381_dCmesh</t>
  </si>
  <si>
    <t>rs3382_FirstMesh</t>
  </si>
  <si>
    <t>rs3383_ErrorEdsDiag</t>
  </si>
  <si>
    <t>rs3384_DivideRect</t>
  </si>
  <si>
    <t>rs3385_dStitaOrdern</t>
  </si>
  <si>
    <t>rs3386_mdCu2</t>
  </si>
  <si>
    <t>rs3387_insertULimE</t>
  </si>
  <si>
    <t>rs3388_findUrange</t>
  </si>
  <si>
    <t>rs3389_insertEdgeE</t>
  </si>
  <si>
    <t>rs3342_Xcircf</t>
  </si>
  <si>
    <t>b2601_BNURBS_Xcoord</t>
  </si>
  <si>
    <t>go2526_TwoLinIntersec</t>
  </si>
  <si>
    <t>go2517_ParalelSegmInters2D</t>
  </si>
  <si>
    <t>rs3343_EstimatesL</t>
  </si>
  <si>
    <t>rs3344_LsegmTitaWithGP</t>
  </si>
  <si>
    <t>rs3345_LsegmTitaWithdCu</t>
  </si>
  <si>
    <t>j2313_Jac2_elem</t>
  </si>
  <si>
    <t>m2321_parentMapping</t>
  </si>
  <si>
    <t>rs3352_dSdir</t>
  </si>
  <si>
    <t>rs3353_dSdir_eR</t>
  </si>
  <si>
    <t>rs3346_FindRele</t>
  </si>
  <si>
    <t>rs3347_FindPeE</t>
  </si>
  <si>
    <t>rs3348_FindInE</t>
  </si>
  <si>
    <t>rs3354_BiLinInterp</t>
  </si>
  <si>
    <t>rs3355_BiLinInterpInE</t>
  </si>
  <si>
    <t>rs3356_BiLinInterpPeE</t>
  </si>
  <si>
    <t>rs3357_elemsInfo</t>
  </si>
  <si>
    <t>rs3358_distXinSgU</t>
  </si>
  <si>
    <t>rs3359_intersecDuEls *</t>
  </si>
  <si>
    <t xml:space="preserve">rs3359_intersecDuEls </t>
  </si>
  <si>
    <t>rs3360_intersecLadosElem</t>
  </si>
  <si>
    <t>rs3361_upEdgInts</t>
  </si>
  <si>
    <t>GEN_16_RemoveRepeatedRows</t>
  </si>
  <si>
    <t>rs3362_RmaxInf</t>
  </si>
  <si>
    <t>rs3363_intersecNextEl</t>
  </si>
  <si>
    <t>rs3364_rayEleInts</t>
  </si>
  <si>
    <t>rs3365_estimatesUinSg</t>
  </si>
  <si>
    <t>rs3349_uXcircf</t>
  </si>
  <si>
    <t xml:space="preserve">tita = </t>
  </si>
  <si>
    <t>deg</t>
  </si>
  <si>
    <t>rad</t>
  </si>
  <si>
    <t>dSu</t>
  </si>
  <si>
    <t>dSv</t>
  </si>
  <si>
    <t>dStita</t>
  </si>
  <si>
    <t>mod(dStita)</t>
  </si>
  <si>
    <t xml:space="preserve">factro = </t>
  </si>
  <si>
    <t>N1 =</t>
  </si>
  <si>
    <t>N2 =</t>
  </si>
  <si>
    <t>a =</t>
  </si>
  <si>
    <t xml:space="preserve">b = </t>
  </si>
  <si>
    <t>N1^2 ax^2</t>
  </si>
  <si>
    <t>N1^2 ay^2</t>
  </si>
  <si>
    <t>sum</t>
  </si>
  <si>
    <t>N2^2 bx^2</t>
  </si>
  <si>
    <t>N2^2 by^2</t>
  </si>
  <si>
    <t xml:space="preserve">mod = </t>
  </si>
  <si>
    <t>N1 N2</t>
  </si>
  <si>
    <t>axbx + ayby</t>
  </si>
  <si>
    <t>2 N1N2 (  )</t>
  </si>
  <si>
    <t>vector interp.</t>
  </si>
  <si>
    <t>modul. Interp.</t>
  </si>
  <si>
    <t>c =</t>
  </si>
  <si>
    <t>vector int</t>
  </si>
  <si>
    <t>modul int</t>
  </si>
  <si>
    <t>x</t>
  </si>
  <si>
    <t>y</t>
  </si>
  <si>
    <t>DL</t>
  </si>
  <si>
    <t>t</t>
  </si>
  <si>
    <t>rs3350_DuForDx</t>
  </si>
  <si>
    <t>rs3350_DuForDx *</t>
  </si>
  <si>
    <t>rs3366_BiLmdCtita</t>
  </si>
  <si>
    <t>rs3346_FindRele *</t>
  </si>
  <si>
    <t xml:space="preserve">rs3346_FindRele * </t>
  </si>
  <si>
    <t>rs3346 *  &amp; rs3366</t>
  </si>
  <si>
    <t>ct</t>
  </si>
  <si>
    <t>si</t>
  </si>
  <si>
    <t>cp</t>
  </si>
  <si>
    <t>pr1</t>
  </si>
  <si>
    <t>pr2</t>
  </si>
  <si>
    <t>pr3</t>
  </si>
  <si>
    <t>pr4</t>
  </si>
  <si>
    <t>pr5</t>
  </si>
  <si>
    <t>pr6</t>
  </si>
  <si>
    <t>sides</t>
  </si>
  <si>
    <t>corner</t>
  </si>
  <si>
    <t>Ncn =</t>
  </si>
  <si>
    <t>Ncn (ct+1) =</t>
  </si>
  <si>
    <t>FIRST PERIMETER</t>
  </si>
  <si>
    <t>starts</t>
  </si>
  <si>
    <t>ends</t>
  </si>
  <si>
    <t>Nn</t>
  </si>
  <si>
    <t>NN/2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</si>
</sst>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/>
    <xf numFmtId="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2" fontId="2" fillId="0" borderId="0" xfId="0" applyNumberFormat="1" applyFont="1"/>
    <xf numFmtId="165" fontId="1" fillId="0" borderId="0" xfId="0" applyNumberFormat="1" applyFont="1" applyAlignment="1">
      <alignment horizontal="center" vertical="center"/>
    </xf>
    <xf numFmtId="0" fontId="3" fillId="0" borderId="0" xfId="0" applyFont="1"/>
    <xf numFmtId="165" fontId="5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left"/>
    </xf>
    <xf numFmtId="165" fontId="3" fillId="0" borderId="0" xfId="0" applyNumberFormat="1" applyFont="1"/>
    <xf numFmtId="2" fontId="2" fillId="0" borderId="0" xfId="0" applyNumberFormat="1" applyFont="1" applyFill="1"/>
    <xf numFmtId="165" fontId="3" fillId="0" borderId="0" xfId="0" applyNumberFormat="1" applyFont="1" applyFill="1"/>
    <xf numFmtId="165" fontId="0" fillId="0" borderId="0" xfId="0" applyNumberFormat="1"/>
    <xf numFmtId="1" fontId="0" fillId="0" borderId="0" xfId="0" applyNumberFormat="1"/>
    <xf numFmtId="0" fontId="1" fillId="0" borderId="0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1" fontId="0" fillId="4" borderId="0" xfId="0" applyNumberFormat="1" applyFill="1" applyAlignment="1">
      <alignment horizontal="center"/>
    </xf>
    <xf numFmtId="0" fontId="0" fillId="5" borderId="0" xfId="0" applyFill="1"/>
    <xf numFmtId="1" fontId="0" fillId="5" borderId="0" xfId="0" applyNumberFormat="1" applyFill="1" applyAlignment="1">
      <alignment horizontal="center"/>
    </xf>
    <xf numFmtId="0" fontId="6" fillId="0" borderId="0" xfId="0" applyFont="1"/>
    <xf numFmtId="0" fontId="7" fillId="6" borderId="4" xfId="0" applyFont="1" applyFill="1" applyBorder="1"/>
    <xf numFmtId="0" fontId="7" fillId="2" borderId="5" xfId="0" applyFont="1" applyFill="1" applyBorder="1"/>
    <xf numFmtId="0" fontId="7" fillId="0" borderId="0" xfId="0" applyFont="1" applyFill="1" applyBorder="1"/>
    <xf numFmtId="0" fontId="7" fillId="2" borderId="6" xfId="0" applyFont="1" applyFill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0" xfId="0" applyFont="1" applyBorder="1"/>
    <xf numFmtId="0" fontId="6" fillId="0" borderId="11" xfId="0" applyFont="1" applyBorder="1"/>
    <xf numFmtId="0" fontId="6" fillId="0" borderId="0" xfId="0" applyFont="1" applyFill="1" applyBorder="1"/>
    <xf numFmtId="0" fontId="6" fillId="0" borderId="11" xfId="0" applyFont="1" applyFill="1" applyBorder="1"/>
    <xf numFmtId="0" fontId="7" fillId="0" borderId="0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7" fillId="0" borderId="13" xfId="0" applyFont="1" applyFill="1" applyBorder="1"/>
    <xf numFmtId="0" fontId="0" fillId="7" borderId="0" xfId="0" applyFill="1"/>
    <xf numFmtId="2" fontId="0" fillId="3" borderId="0" xfId="0" applyNumberFormat="1" applyFill="1"/>
    <xf numFmtId="165" fontId="0" fillId="3" borderId="0" xfId="0" applyNumberFormat="1" applyFill="1"/>
    <xf numFmtId="165" fontId="0" fillId="8" borderId="0" xfId="0" applyNumberFormat="1" applyFill="1"/>
    <xf numFmtId="165" fontId="8" fillId="8" borderId="0" xfId="0" applyNumberFormat="1" applyFont="1" applyFill="1"/>
    <xf numFmtId="165" fontId="8" fillId="3" borderId="0" xfId="0" applyNumberFormat="1" applyFont="1" applyFill="1"/>
    <xf numFmtId="2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6" fontId="3" fillId="0" borderId="7" xfId="0" applyNumberFormat="1" applyFont="1" applyFill="1" applyBorder="1" applyAlignment="1">
      <alignment horizontal="center"/>
    </xf>
    <xf numFmtId="165" fontId="3" fillId="0" borderId="9" xfId="0" applyNumberFormat="1" applyFont="1" applyFill="1" applyBorder="1"/>
    <xf numFmtId="166" fontId="3" fillId="0" borderId="10" xfId="0" applyNumberFormat="1" applyFont="1" applyFill="1" applyBorder="1" applyAlignment="1">
      <alignment horizontal="center"/>
    </xf>
    <xf numFmtId="165" fontId="3" fillId="0" borderId="11" xfId="0" applyNumberFormat="1" applyFont="1" applyFill="1" applyBorder="1"/>
    <xf numFmtId="166" fontId="3" fillId="0" borderId="12" xfId="0" applyNumberFormat="1" applyFont="1" applyFill="1" applyBorder="1" applyAlignment="1">
      <alignment horizontal="center"/>
    </xf>
    <xf numFmtId="165" fontId="3" fillId="0" borderId="14" xfId="0" applyNumberFormat="1" applyFont="1" applyFill="1" applyBorder="1"/>
    <xf numFmtId="164" fontId="2" fillId="0" borderId="0" xfId="0" applyNumberFormat="1" applyFont="1" applyFill="1"/>
    <xf numFmtId="1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2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164" fontId="2" fillId="9" borderId="0" xfId="0" applyNumberFormat="1" applyFont="1" applyFill="1"/>
    <xf numFmtId="164" fontId="2" fillId="9" borderId="0" xfId="0" applyNumberFormat="1" applyFont="1" applyFill="1" applyAlignment="1">
      <alignment horizontal="center"/>
    </xf>
    <xf numFmtId="164" fontId="2" fillId="9" borderId="0" xfId="0" applyNumberFormat="1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166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5" fontId="3" fillId="0" borderId="0" xfId="0" applyNumberFormat="1" applyFont="1" applyFill="1" applyBorder="1"/>
    <xf numFmtId="166" fontId="2" fillId="0" borderId="7" xfId="0" applyNumberFormat="1" applyFont="1" applyFill="1" applyBorder="1" applyAlignment="1">
      <alignment horizontal="center"/>
    </xf>
    <xf numFmtId="166" fontId="2" fillId="0" borderId="10" xfId="0" applyNumberFormat="1" applyFont="1" applyFill="1" applyBorder="1" applyAlignment="1">
      <alignment horizontal="center"/>
    </xf>
    <xf numFmtId="166" fontId="2" fillId="0" borderId="12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6" borderId="5" xfId="0" applyFont="1" applyFill="1" applyBorder="1"/>
    <xf numFmtId="0" fontId="9" fillId="0" borderId="7" xfId="0" applyFont="1" applyBorder="1"/>
    <xf numFmtId="0" fontId="9" fillId="0" borderId="8" xfId="0" applyFont="1" applyBorder="1"/>
    <xf numFmtId="0" fontId="10" fillId="0" borderId="8" xfId="0" applyFont="1" applyFill="1" applyBorder="1"/>
    <xf numFmtId="0" fontId="9" fillId="0" borderId="9" xfId="0" applyFont="1" applyBorder="1"/>
    <xf numFmtId="0" fontId="9" fillId="0" borderId="10" xfId="0" applyFont="1" applyBorder="1"/>
    <xf numFmtId="0" fontId="10" fillId="6" borderId="4" xfId="0" applyFont="1" applyFill="1" applyBorder="1"/>
    <xf numFmtId="0" fontId="9" fillId="0" borderId="0" xfId="0" applyFont="1" applyBorder="1"/>
    <xf numFmtId="0" fontId="9" fillId="0" borderId="11" xfId="0" applyFont="1" applyBorder="1"/>
    <xf numFmtId="0" fontId="10" fillId="2" borderId="5" xfId="0" applyFont="1" applyFill="1" applyBorder="1"/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0" xfId="0" applyFont="1"/>
    <xf numFmtId="166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0" borderId="5" xfId="0" applyBorder="1" applyAlignment="1">
      <alignment horizontal="center"/>
    </xf>
    <xf numFmtId="0" fontId="6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2" fillId="0" borderId="7" xfId="0" applyFont="1" applyBorder="1"/>
    <xf numFmtId="0" fontId="2" fillId="0" borderId="9" xfId="0" applyFont="1" applyBorder="1"/>
    <xf numFmtId="0" fontId="2" fillId="0" borderId="12" xfId="0" applyFont="1" applyBorder="1"/>
    <xf numFmtId="0" fontId="2" fillId="0" borderId="14" xfId="0" applyFont="1" applyBorder="1"/>
    <xf numFmtId="0" fontId="2" fillId="7" borderId="0" xfId="0" applyFont="1" applyFill="1"/>
    <xf numFmtId="0" fontId="0" fillId="2" borderId="0" xfId="0" applyFill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5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/>
    </xf>
    <xf numFmtId="165" fontId="3" fillId="0" borderId="0" xfId="0" applyNumberFormat="1" applyFont="1" applyFill="1" applyAlignment="1">
      <alignment horizontal="left"/>
    </xf>
    <xf numFmtId="165" fontId="4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164" fontId="0" fillId="0" borderId="0" xfId="0" applyNumberFormat="1" applyFill="1" applyAlignment="1">
      <alignment horizontal="left"/>
    </xf>
    <xf numFmtId="164" fontId="3" fillId="0" borderId="0" xfId="0" applyNumberFormat="1" applyFont="1" applyFill="1" applyAlignment="1">
      <alignment horizontal="left"/>
    </xf>
    <xf numFmtId="164" fontId="0" fillId="0" borderId="0" xfId="0" applyNumberFormat="1" applyFill="1" applyAlignment="1">
      <alignment horizontal="left" vertical="center"/>
    </xf>
    <xf numFmtId="0" fontId="0" fillId="7" borderId="0" xfId="0" applyFill="1" applyAlignment="1">
      <alignment horizontal="left"/>
    </xf>
    <xf numFmtId="1" fontId="3" fillId="0" borderId="0" xfId="0" applyNumberFormat="1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Sheet1!$N$38:$N$48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Sheet1!$O$38:$O$48</c:f>
              <c:numCache>
                <c:formatCode>0.000</c:formatCode>
                <c:ptCount val="11"/>
                <c:pt idx="0">
                  <c:v>6.7082039324993694</c:v>
                </c:pt>
                <c:pt idx="1">
                  <c:v>6.1783897578576248</c:v>
                </c:pt>
                <c:pt idx="2">
                  <c:v>5.6648036153074193</c:v>
                </c:pt>
                <c:pt idx="3">
                  <c:v>5.1722818948700002</c:v>
                </c:pt>
                <c:pt idx="4">
                  <c:v>4.7074409183759283</c:v>
                </c:pt>
                <c:pt idx="5">
                  <c:v>4.2793106921559225</c:v>
                </c:pt>
                <c:pt idx="6">
                  <c:v>3.9000000000000004</c:v>
                </c:pt>
                <c:pt idx="7">
                  <c:v>3.5850383540486708</c:v>
                </c:pt>
                <c:pt idx="8">
                  <c:v>3.3526109228480419</c:v>
                </c:pt>
                <c:pt idx="9">
                  <c:v>3.2206365830375829</c:v>
                </c:pt>
                <c:pt idx="10">
                  <c:v>3.2015621187164243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AD-43CF-84B1-E3E8EBA41EE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Sheet1!$N$38:$N$48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xVal>
          <c:yVal>
            <c:numRef>
              <c:f>Sheet1!$P$38:$P$48</c:f>
              <c:numCache>
                <c:formatCode>0.000</c:formatCode>
                <c:ptCount val="11"/>
                <c:pt idx="0">
                  <c:v>6.7082039324993694</c:v>
                </c:pt>
                <c:pt idx="1">
                  <c:v>6.3575397511210756</c:v>
                </c:pt>
                <c:pt idx="2">
                  <c:v>6.0068755697427809</c:v>
                </c:pt>
                <c:pt idx="3">
                  <c:v>5.6562113883644853</c:v>
                </c:pt>
                <c:pt idx="4">
                  <c:v>5.3055472069861906</c:v>
                </c:pt>
                <c:pt idx="5">
                  <c:v>4.9548830256078968</c:v>
                </c:pt>
                <c:pt idx="6">
                  <c:v>4.604218844229603</c:v>
                </c:pt>
                <c:pt idx="7">
                  <c:v>4.2535546628513075</c:v>
                </c:pt>
                <c:pt idx="8">
                  <c:v>3.9028904814730128</c:v>
                </c:pt>
                <c:pt idx="9">
                  <c:v>3.5522263000947185</c:v>
                </c:pt>
                <c:pt idx="10">
                  <c:v>3.2015621187164243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AD-43CF-84B1-E3E8EBA41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723968"/>
        <c:axId val="188725504"/>
      </c:scatterChart>
      <c:valAx>
        <c:axId val="188723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725504"/>
        <c:crosses val="autoZero"/>
        <c:crossBetween val="midCat"/>
      </c:valAx>
      <c:valAx>
        <c:axId val="18872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723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Sheet7!$T$31:$T$79</c:f>
              <c:numCache>
                <c:formatCode>General</c:formatCode>
                <c:ptCount val="49"/>
                <c:pt idx="0">
                  <c:v>0.92930000000000001</c:v>
                </c:pt>
                <c:pt idx="1">
                  <c:v>0.92720000000000002</c:v>
                </c:pt>
                <c:pt idx="2">
                  <c:v>0.92420000000000002</c:v>
                </c:pt>
                <c:pt idx="3">
                  <c:v>0.91920000000000002</c:v>
                </c:pt>
                <c:pt idx="4">
                  <c:v>0.90990000000000004</c:v>
                </c:pt>
                <c:pt idx="5">
                  <c:v>0.89100000000000001</c:v>
                </c:pt>
                <c:pt idx="6">
                  <c:v>0.84409999999999996</c:v>
                </c:pt>
                <c:pt idx="7">
                  <c:v>0.80900000000000005</c:v>
                </c:pt>
                <c:pt idx="8">
                  <c:v>0.81869999999999998</c:v>
                </c:pt>
                <c:pt idx="9">
                  <c:v>0.83279999999999998</c:v>
                </c:pt>
                <c:pt idx="10">
                  <c:v>0.84099999999999997</c:v>
                </c:pt>
                <c:pt idx="11">
                  <c:v>0.84609999999999996</c:v>
                </c:pt>
                <c:pt idx="12">
                  <c:v>0.84950000000000003</c:v>
                </c:pt>
              </c:numCache>
            </c:numRef>
          </c:xVal>
          <c:yVal>
            <c:numRef>
              <c:f>Sheet7!$U$31:$U$79</c:f>
              <c:numCache>
                <c:formatCode>General</c:formatCode>
                <c:ptCount val="49"/>
                <c:pt idx="0">
                  <c:v>1.0203</c:v>
                </c:pt>
                <c:pt idx="1">
                  <c:v>1.0333000000000001</c:v>
                </c:pt>
                <c:pt idx="2">
                  <c:v>1.0515000000000001</c:v>
                </c:pt>
                <c:pt idx="3">
                  <c:v>1.0788</c:v>
                </c:pt>
                <c:pt idx="4">
                  <c:v>1.1207</c:v>
                </c:pt>
                <c:pt idx="5">
                  <c:v>1.2034</c:v>
                </c:pt>
                <c:pt idx="6">
                  <c:v>1.3720000000000001</c:v>
                </c:pt>
                <c:pt idx="7">
                  <c:v>1.3488</c:v>
                </c:pt>
                <c:pt idx="8">
                  <c:v>1.2031000000000001</c:v>
                </c:pt>
                <c:pt idx="9">
                  <c:v>1.1129</c:v>
                </c:pt>
                <c:pt idx="10">
                  <c:v>1.0665</c:v>
                </c:pt>
                <c:pt idx="11">
                  <c:v>1.0391999999999999</c:v>
                </c:pt>
                <c:pt idx="12">
                  <c:v>1.0212000000000001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51-4C1A-BFA0-EAF401EA1594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Sheet7!$AR$31:$AR$55</c:f>
              <c:numCache>
                <c:formatCode>General</c:formatCode>
                <c:ptCount val="25"/>
                <c:pt idx="0">
                  <c:v>0.88549999999999995</c:v>
                </c:pt>
                <c:pt idx="1">
                  <c:v>0.88090000000000002</c:v>
                </c:pt>
                <c:pt idx="2">
                  <c:v>0.87709999999999999</c:v>
                </c:pt>
                <c:pt idx="3">
                  <c:v>0.87390000000000001</c:v>
                </c:pt>
                <c:pt idx="4">
                  <c:v>0.871</c:v>
                </c:pt>
                <c:pt idx="5">
                  <c:v>0.86850000000000005</c:v>
                </c:pt>
                <c:pt idx="6">
                  <c:v>0.86609999999999998</c:v>
                </c:pt>
                <c:pt idx="7">
                  <c:v>0.8639</c:v>
                </c:pt>
                <c:pt idx="8">
                  <c:v>0.8619</c:v>
                </c:pt>
                <c:pt idx="9">
                  <c:v>0.8599</c:v>
                </c:pt>
                <c:pt idx="10">
                  <c:v>0.8579</c:v>
                </c:pt>
                <c:pt idx="11">
                  <c:v>0.85589999999999999</c:v>
                </c:pt>
                <c:pt idx="12">
                  <c:v>0.85389999999999999</c:v>
                </c:pt>
              </c:numCache>
            </c:numRef>
          </c:xVal>
          <c:yVal>
            <c:numRef>
              <c:f>Sheet7!$AS$31:$AS$55</c:f>
              <c:numCache>
                <c:formatCode>General</c:formatCode>
                <c:ptCount val="25"/>
                <c:pt idx="0">
                  <c:v>1.0935999999999999</c:v>
                </c:pt>
                <c:pt idx="1">
                  <c:v>1.1248</c:v>
                </c:pt>
                <c:pt idx="2">
                  <c:v>1.1494</c:v>
                </c:pt>
                <c:pt idx="3">
                  <c:v>1.1696</c:v>
                </c:pt>
                <c:pt idx="4">
                  <c:v>1.1867000000000001</c:v>
                </c:pt>
                <c:pt idx="5">
                  <c:v>1.2015</c:v>
                </c:pt>
                <c:pt idx="6">
                  <c:v>1.2146999999999999</c:v>
                </c:pt>
                <c:pt idx="7">
                  <c:v>1.2267999999999999</c:v>
                </c:pt>
                <c:pt idx="8">
                  <c:v>1.238</c:v>
                </c:pt>
                <c:pt idx="9">
                  <c:v>1.2485999999999999</c:v>
                </c:pt>
                <c:pt idx="10">
                  <c:v>1.2587999999999999</c:v>
                </c:pt>
                <c:pt idx="11">
                  <c:v>1.2687999999999999</c:v>
                </c:pt>
                <c:pt idx="12">
                  <c:v>1.2787999999999999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51-4C1A-BFA0-EAF401EA1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633472"/>
        <c:axId val="190635008"/>
      </c:scatterChart>
      <c:valAx>
        <c:axId val="190633472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90635008"/>
        <c:crosses val="autoZero"/>
        <c:crossBetween val="midCat"/>
        <c:majorUnit val="0.1"/>
      </c:valAx>
      <c:valAx>
        <c:axId val="190635008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633472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Sheet7!$W$31:$W$79</c:f>
              <c:numCache>
                <c:formatCode>General</c:formatCode>
                <c:ptCount val="49"/>
                <c:pt idx="0">
                  <c:v>0.93489999999999995</c:v>
                </c:pt>
                <c:pt idx="1">
                  <c:v>0.93369999999999997</c:v>
                </c:pt>
                <c:pt idx="2">
                  <c:v>0.93200000000000005</c:v>
                </c:pt>
                <c:pt idx="3">
                  <c:v>0.92930000000000001</c:v>
                </c:pt>
                <c:pt idx="4">
                  <c:v>0.92420000000000002</c:v>
                </c:pt>
                <c:pt idx="5">
                  <c:v>0.90990000000000004</c:v>
                </c:pt>
                <c:pt idx="6">
                  <c:v>0.84409999999999996</c:v>
                </c:pt>
                <c:pt idx="7">
                  <c:v>0.81869999999999998</c:v>
                </c:pt>
                <c:pt idx="8">
                  <c:v>0.84099999999999997</c:v>
                </c:pt>
                <c:pt idx="9">
                  <c:v>0.84950000000000003</c:v>
                </c:pt>
                <c:pt idx="10">
                  <c:v>0.85389999999999999</c:v>
                </c:pt>
                <c:pt idx="11">
                  <c:v>0.85670000000000002</c:v>
                </c:pt>
                <c:pt idx="12">
                  <c:v>0.85870000000000002</c:v>
                </c:pt>
              </c:numCache>
            </c:numRef>
          </c:xVal>
          <c:yVal>
            <c:numRef>
              <c:f>Sheet7!$X$31:$X$79</c:f>
              <c:numCache>
                <c:formatCode>General</c:formatCode>
                <c:ptCount val="49"/>
                <c:pt idx="0">
                  <c:v>0.98160000000000003</c:v>
                </c:pt>
                <c:pt idx="1">
                  <c:v>0.99070000000000003</c:v>
                </c:pt>
                <c:pt idx="2">
                  <c:v>1.0026999999999999</c:v>
                </c:pt>
                <c:pt idx="3">
                  <c:v>1.0203</c:v>
                </c:pt>
                <c:pt idx="4">
                  <c:v>1.0515000000000001</c:v>
                </c:pt>
                <c:pt idx="5">
                  <c:v>1.1207</c:v>
                </c:pt>
                <c:pt idx="6">
                  <c:v>1.3720000000000001</c:v>
                </c:pt>
                <c:pt idx="7">
                  <c:v>1.2031000000000001</c:v>
                </c:pt>
                <c:pt idx="8">
                  <c:v>1.0665</c:v>
                </c:pt>
                <c:pt idx="9">
                  <c:v>1.0212000000000001</c:v>
                </c:pt>
                <c:pt idx="10">
                  <c:v>0.99839999999999995</c:v>
                </c:pt>
                <c:pt idx="11">
                  <c:v>0.9839</c:v>
                </c:pt>
                <c:pt idx="12">
                  <c:v>0.97330000000000005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EE-4766-9554-D2606079ABC8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Sheet7!$AU$31:$AU$55</c:f>
              <c:numCache>
                <c:formatCode>General</c:formatCode>
                <c:ptCount val="25"/>
                <c:pt idx="0">
                  <c:v>0.83030000000000004</c:v>
                </c:pt>
                <c:pt idx="1">
                  <c:v>0.9032</c:v>
                </c:pt>
                <c:pt idx="2">
                  <c:v>0.89790000000000003</c:v>
                </c:pt>
                <c:pt idx="3">
                  <c:v>0.88549999999999995</c:v>
                </c:pt>
                <c:pt idx="4">
                  <c:v>0.87709999999999999</c:v>
                </c:pt>
                <c:pt idx="5">
                  <c:v>0.871</c:v>
                </c:pt>
                <c:pt idx="6">
                  <c:v>0.86609999999999998</c:v>
                </c:pt>
                <c:pt idx="7">
                  <c:v>0.8619</c:v>
                </c:pt>
                <c:pt idx="8">
                  <c:v>0.8579</c:v>
                </c:pt>
                <c:pt idx="9">
                  <c:v>0.85389999999999999</c:v>
                </c:pt>
                <c:pt idx="10">
                  <c:v>0.84960000000000002</c:v>
                </c:pt>
                <c:pt idx="11">
                  <c:v>0.84470000000000001</c:v>
                </c:pt>
                <c:pt idx="12">
                  <c:v>0.83840000000000003</c:v>
                </c:pt>
              </c:numCache>
            </c:numRef>
          </c:xVal>
          <c:yVal>
            <c:numRef>
              <c:f>Sheet7!$AV$31:$AV$55</c:f>
              <c:numCache>
                <c:formatCode>General</c:formatCode>
                <c:ptCount val="25"/>
                <c:pt idx="0">
                  <c:v>0.70250000000000001</c:v>
                </c:pt>
                <c:pt idx="1">
                  <c:v>0.81079999999999997</c:v>
                </c:pt>
                <c:pt idx="2">
                  <c:v>0.99470000000000003</c:v>
                </c:pt>
                <c:pt idx="3">
                  <c:v>1.0935999999999999</c:v>
                </c:pt>
                <c:pt idx="4">
                  <c:v>1.1494</c:v>
                </c:pt>
                <c:pt idx="5">
                  <c:v>1.1867000000000001</c:v>
                </c:pt>
                <c:pt idx="6">
                  <c:v>1.2146999999999999</c:v>
                </c:pt>
                <c:pt idx="7">
                  <c:v>1.238</c:v>
                </c:pt>
                <c:pt idx="8">
                  <c:v>1.2587999999999999</c:v>
                </c:pt>
                <c:pt idx="9">
                  <c:v>1.2787999999999999</c:v>
                </c:pt>
                <c:pt idx="10">
                  <c:v>1.2995000000000001</c:v>
                </c:pt>
                <c:pt idx="11">
                  <c:v>1.3224</c:v>
                </c:pt>
                <c:pt idx="12">
                  <c:v>1.3498000000000001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EE-4766-9554-D2606079A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643584"/>
        <c:axId val="189473920"/>
      </c:scatterChart>
      <c:valAx>
        <c:axId val="190643584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9473920"/>
        <c:crosses val="autoZero"/>
        <c:crossBetween val="midCat"/>
        <c:majorUnit val="0.1"/>
      </c:valAx>
      <c:valAx>
        <c:axId val="189473920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643584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Sheet7!$Z$31:$Z$79</c:f>
              <c:numCache>
                <c:formatCode>General</c:formatCode>
                <c:ptCount val="49"/>
                <c:pt idx="0">
                  <c:v>0.8871</c:v>
                </c:pt>
                <c:pt idx="1">
                  <c:v>0.88049999999999995</c:v>
                </c:pt>
                <c:pt idx="2">
                  <c:v>0.872</c:v>
                </c:pt>
                <c:pt idx="3">
                  <c:v>0.86260000000000003</c:v>
                </c:pt>
                <c:pt idx="4">
                  <c:v>0.85229999999999995</c:v>
                </c:pt>
                <c:pt idx="5">
                  <c:v>0.84189999999999998</c:v>
                </c:pt>
                <c:pt idx="6">
                  <c:v>0.83199999999999996</c:v>
                </c:pt>
                <c:pt idx="7">
                  <c:v>0.82340000000000002</c:v>
                </c:pt>
                <c:pt idx="8">
                  <c:v>0.81669999999999998</c:v>
                </c:pt>
                <c:pt idx="9">
                  <c:v>0.81210000000000004</c:v>
                </c:pt>
                <c:pt idx="10">
                  <c:v>0.80940000000000001</c:v>
                </c:pt>
                <c:pt idx="11">
                  <c:v>0.8085</c:v>
                </c:pt>
                <c:pt idx="12">
                  <c:v>0.80910000000000004</c:v>
                </c:pt>
              </c:numCache>
            </c:numRef>
          </c:xVal>
          <c:yVal>
            <c:numRef>
              <c:f>Sheet7!$AA$31:$AA$79</c:f>
              <c:numCache>
                <c:formatCode>General</c:formatCode>
                <c:ptCount val="49"/>
                <c:pt idx="0">
                  <c:v>1.2202</c:v>
                </c:pt>
                <c:pt idx="1">
                  <c:v>1.2484</c:v>
                </c:pt>
                <c:pt idx="2">
                  <c:v>1.2867999999999999</c:v>
                </c:pt>
                <c:pt idx="3">
                  <c:v>1.3209</c:v>
                </c:pt>
                <c:pt idx="4">
                  <c:v>1.3517999999999999</c:v>
                </c:pt>
                <c:pt idx="5">
                  <c:v>1.3765000000000001</c:v>
                </c:pt>
                <c:pt idx="6">
                  <c:v>1.3919999999999999</c:v>
                </c:pt>
                <c:pt idx="7">
                  <c:v>1.3969</c:v>
                </c:pt>
                <c:pt idx="8">
                  <c:v>1.3912</c:v>
                </c:pt>
                <c:pt idx="9">
                  <c:v>1.3768</c:v>
                </c:pt>
                <c:pt idx="10">
                  <c:v>1.3556999999999999</c:v>
                </c:pt>
                <c:pt idx="11">
                  <c:v>1.3305</c:v>
                </c:pt>
                <c:pt idx="12">
                  <c:v>1.3029999999999999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F1-4F7A-90DA-19ADECE95ECB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Sheet7!$AX$31:$AX$55</c:f>
              <c:numCache>
                <c:formatCode>General</c:formatCode>
                <c:ptCount val="25"/>
                <c:pt idx="0">
                  <c:v>0.84330000000000005</c:v>
                </c:pt>
                <c:pt idx="1">
                  <c:v>0.8427</c:v>
                </c:pt>
                <c:pt idx="2">
                  <c:v>0.84219999999999995</c:v>
                </c:pt>
                <c:pt idx="3">
                  <c:v>0.84160000000000001</c:v>
                </c:pt>
                <c:pt idx="4">
                  <c:v>0.84099999999999997</c:v>
                </c:pt>
                <c:pt idx="5">
                  <c:v>0.84050000000000002</c:v>
                </c:pt>
                <c:pt idx="6">
                  <c:v>0.83979999999999999</c:v>
                </c:pt>
                <c:pt idx="7">
                  <c:v>0.83919999999999995</c:v>
                </c:pt>
                <c:pt idx="8">
                  <c:v>0.83860000000000001</c:v>
                </c:pt>
                <c:pt idx="9">
                  <c:v>0.83789999999999998</c:v>
                </c:pt>
                <c:pt idx="10">
                  <c:v>0.83720000000000006</c:v>
                </c:pt>
                <c:pt idx="11">
                  <c:v>0.83650000000000002</c:v>
                </c:pt>
                <c:pt idx="12">
                  <c:v>0.83579999999999999</c:v>
                </c:pt>
              </c:numCache>
            </c:numRef>
          </c:xVal>
          <c:yVal>
            <c:numRef>
              <c:f>Sheet7!$AY$31:$AY$55</c:f>
              <c:numCache>
                <c:formatCode>General</c:formatCode>
                <c:ptCount val="25"/>
                <c:pt idx="0">
                  <c:v>1.3287</c:v>
                </c:pt>
                <c:pt idx="1">
                  <c:v>1.3310999999999999</c:v>
                </c:pt>
                <c:pt idx="2">
                  <c:v>1.3334999999999999</c:v>
                </c:pt>
                <c:pt idx="3">
                  <c:v>1.3360000000000001</c:v>
                </c:pt>
                <c:pt idx="4">
                  <c:v>1.3385</c:v>
                </c:pt>
                <c:pt idx="5">
                  <c:v>1.341</c:v>
                </c:pt>
                <c:pt idx="6">
                  <c:v>1.3436999999999999</c:v>
                </c:pt>
                <c:pt idx="7">
                  <c:v>1.3463000000000001</c:v>
                </c:pt>
                <c:pt idx="8">
                  <c:v>1.3491</c:v>
                </c:pt>
                <c:pt idx="9">
                  <c:v>1.3519000000000001</c:v>
                </c:pt>
                <c:pt idx="10">
                  <c:v>1.3548</c:v>
                </c:pt>
                <c:pt idx="11">
                  <c:v>1.3576999999999999</c:v>
                </c:pt>
                <c:pt idx="12">
                  <c:v>1.3607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F1-4F7A-90DA-19ADECE95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11552"/>
        <c:axId val="189513088"/>
      </c:scatterChart>
      <c:valAx>
        <c:axId val="189511552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9513088"/>
        <c:crosses val="autoZero"/>
        <c:crossBetween val="midCat"/>
        <c:majorUnit val="0.1"/>
      </c:valAx>
      <c:valAx>
        <c:axId val="189513088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511552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(2)'!$K$31:$K$60</c:f>
              <c:numCache>
                <c:formatCode>General</c:formatCode>
                <c:ptCount val="30"/>
                <c:pt idx="0">
                  <c:v>0.93510000000000004</c:v>
                </c:pt>
                <c:pt idx="1">
                  <c:v>0.9335</c:v>
                </c:pt>
                <c:pt idx="2">
                  <c:v>0.93079999999999996</c:v>
                </c:pt>
                <c:pt idx="3">
                  <c:v>0.92490000000000006</c:v>
                </c:pt>
                <c:pt idx="4">
                  <c:v>0.90169999999999995</c:v>
                </c:pt>
                <c:pt idx="5">
                  <c:v>0.80900000000000005</c:v>
                </c:pt>
                <c:pt idx="6">
                  <c:v>0.84130000000000005</c:v>
                </c:pt>
                <c:pt idx="7">
                  <c:v>0.85150000000000003</c:v>
                </c:pt>
                <c:pt idx="8">
                  <c:v>0.85619999999999996</c:v>
                </c:pt>
                <c:pt idx="9">
                  <c:v>0.85899999999999999</c:v>
                </c:pt>
                <c:pt idx="10">
                  <c:v>0.86109999999999998</c:v>
                </c:pt>
                <c:pt idx="11">
                  <c:v>0.86299999999999999</c:v>
                </c:pt>
                <c:pt idx="12">
                  <c:v>0.86499999999999999</c:v>
                </c:pt>
              </c:numCache>
            </c:numRef>
          </c:xVal>
          <c:yVal>
            <c:numRef>
              <c:f>'Sheet7 (2)'!$L$31:$L$60</c:f>
              <c:numCache>
                <c:formatCode>General</c:formatCode>
                <c:ptCount val="30"/>
                <c:pt idx="0">
                  <c:v>0.9798</c:v>
                </c:pt>
                <c:pt idx="1">
                  <c:v>0.99219999999999997</c:v>
                </c:pt>
                <c:pt idx="2">
                  <c:v>1.0107999999999999</c:v>
                </c:pt>
                <c:pt idx="3">
                  <c:v>1.0469999999999999</c:v>
                </c:pt>
                <c:pt idx="4">
                  <c:v>1.1574</c:v>
                </c:pt>
                <c:pt idx="5">
                  <c:v>1.3067</c:v>
                </c:pt>
                <c:pt idx="6">
                  <c:v>1.0651999999999999</c:v>
                </c:pt>
                <c:pt idx="7">
                  <c:v>1.0106999999999999</c:v>
                </c:pt>
                <c:pt idx="8">
                  <c:v>0.98680000000000001</c:v>
                </c:pt>
                <c:pt idx="9">
                  <c:v>0.97189999999999999</c:v>
                </c:pt>
                <c:pt idx="10">
                  <c:v>0.96050000000000002</c:v>
                </c:pt>
                <c:pt idx="11">
                  <c:v>0.95009999999999994</c:v>
                </c:pt>
                <c:pt idx="12">
                  <c:v>0.93930000000000002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EF-4CD8-9F5D-2D2540407A1F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(2)'!$AI$31:$AI$55</c:f>
              <c:numCache>
                <c:formatCode>General</c:formatCode>
                <c:ptCount val="25"/>
                <c:pt idx="0">
                  <c:v>0.87239999999999995</c:v>
                </c:pt>
                <c:pt idx="1">
                  <c:v>0.86560000000000004</c:v>
                </c:pt>
                <c:pt idx="2">
                  <c:v>0.8599</c:v>
                </c:pt>
                <c:pt idx="3">
                  <c:v>0.85450000000000004</c:v>
                </c:pt>
                <c:pt idx="4">
                  <c:v>0.84850000000000003</c:v>
                </c:pt>
                <c:pt idx="5">
                  <c:v>0.84099999999999997</c:v>
                </c:pt>
                <c:pt idx="6">
                  <c:v>0.82969999999999999</c:v>
                </c:pt>
                <c:pt idx="7">
                  <c:v>0.80789999999999995</c:v>
                </c:pt>
                <c:pt idx="8">
                  <c:v>0.75080000000000002</c:v>
                </c:pt>
                <c:pt idx="9">
                  <c:v>0.6593</c:v>
                </c:pt>
                <c:pt idx="10">
                  <c:v>0.60189999999999999</c:v>
                </c:pt>
                <c:pt idx="11">
                  <c:v>0.57120000000000004</c:v>
                </c:pt>
                <c:pt idx="12">
                  <c:v>0.55910000000000004</c:v>
                </c:pt>
              </c:numCache>
            </c:numRef>
          </c:xVal>
          <c:yVal>
            <c:numRef>
              <c:f>'Sheet7 (2)'!$AJ$31:$AJ$55</c:f>
              <c:numCache>
                <c:formatCode>General</c:formatCode>
                <c:ptCount val="25"/>
                <c:pt idx="0">
                  <c:v>1.1781999999999999</c:v>
                </c:pt>
                <c:pt idx="1">
                  <c:v>1.2176</c:v>
                </c:pt>
                <c:pt idx="2">
                  <c:v>1.2484</c:v>
                </c:pt>
                <c:pt idx="3">
                  <c:v>1.2761</c:v>
                </c:pt>
                <c:pt idx="4">
                  <c:v>1.3048</c:v>
                </c:pt>
                <c:pt idx="5">
                  <c:v>1.3386</c:v>
                </c:pt>
                <c:pt idx="6">
                  <c:v>1.385</c:v>
                </c:pt>
                <c:pt idx="7">
                  <c:v>1.4613</c:v>
                </c:pt>
                <c:pt idx="8">
                  <c:v>1.5841000000000001</c:v>
                </c:pt>
                <c:pt idx="9">
                  <c:v>1.5899000000000001</c:v>
                </c:pt>
                <c:pt idx="10">
                  <c:v>1.5063</c:v>
                </c:pt>
                <c:pt idx="11">
                  <c:v>1.4279999999999999</c:v>
                </c:pt>
                <c:pt idx="12">
                  <c:v>1.3591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EF-4CD8-9F5D-2D2540407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702336"/>
        <c:axId val="190703872"/>
      </c:scatterChart>
      <c:valAx>
        <c:axId val="190702336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90703872"/>
        <c:crosses val="autoZero"/>
        <c:crossBetween val="midCat"/>
        <c:majorUnit val="0.1"/>
      </c:valAx>
      <c:valAx>
        <c:axId val="190703872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702336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(2)'!$N$31:$N$79</c:f>
              <c:numCache>
                <c:formatCode>General</c:formatCode>
                <c:ptCount val="49"/>
                <c:pt idx="0">
                  <c:v>0.90239999999999998</c:v>
                </c:pt>
                <c:pt idx="1">
                  <c:v>0.89739999999999998</c:v>
                </c:pt>
                <c:pt idx="2">
                  <c:v>0.89100000000000001</c:v>
                </c:pt>
                <c:pt idx="3">
                  <c:v>0.88290000000000002</c:v>
                </c:pt>
                <c:pt idx="4">
                  <c:v>0.87160000000000004</c:v>
                </c:pt>
                <c:pt idx="5">
                  <c:v>0.85840000000000005</c:v>
                </c:pt>
                <c:pt idx="6">
                  <c:v>0.84409999999999996</c:v>
                </c:pt>
                <c:pt idx="7">
                  <c:v>0.83050000000000002</c:v>
                </c:pt>
                <c:pt idx="8">
                  <c:v>0.8196</c:v>
                </c:pt>
                <c:pt idx="9">
                  <c:v>0.81240000000000001</c:v>
                </c:pt>
                <c:pt idx="10">
                  <c:v>0.80900000000000005</c:v>
                </c:pt>
                <c:pt idx="11">
                  <c:v>0.80879999999999996</c:v>
                </c:pt>
                <c:pt idx="12">
                  <c:v>0.81089999999999995</c:v>
                </c:pt>
              </c:numCache>
            </c:numRef>
          </c:xVal>
          <c:yVal>
            <c:numRef>
              <c:f>'Sheet7 (2)'!$O$31:$O$79</c:f>
              <c:numCache>
                <c:formatCode>General</c:formatCode>
                <c:ptCount val="49"/>
                <c:pt idx="0">
                  <c:v>1.1544000000000001</c:v>
                </c:pt>
                <c:pt idx="1">
                  <c:v>1.1763999999999999</c:v>
                </c:pt>
                <c:pt idx="2">
                  <c:v>1.2034</c:v>
                </c:pt>
                <c:pt idx="3">
                  <c:v>1.2382</c:v>
                </c:pt>
                <c:pt idx="4">
                  <c:v>1.2881</c:v>
                </c:pt>
                <c:pt idx="5">
                  <c:v>1.3342000000000001</c:v>
                </c:pt>
                <c:pt idx="6">
                  <c:v>1.3720000000000001</c:v>
                </c:pt>
                <c:pt idx="7">
                  <c:v>1.3935999999999999</c:v>
                </c:pt>
                <c:pt idx="8">
                  <c:v>1.395</c:v>
                </c:pt>
                <c:pt idx="9">
                  <c:v>1.3783000000000001</c:v>
                </c:pt>
                <c:pt idx="10">
                  <c:v>1.3488</c:v>
                </c:pt>
                <c:pt idx="11">
                  <c:v>1.3124</c:v>
                </c:pt>
                <c:pt idx="12">
                  <c:v>1.2739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22-4E9C-AA33-DF6CDCB90041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(2)'!$AL$31:$AL$55</c:f>
              <c:numCache>
                <c:formatCode>General</c:formatCode>
                <c:ptCount val="25"/>
                <c:pt idx="0">
                  <c:v>0.86970000000000003</c:v>
                </c:pt>
                <c:pt idx="1">
                  <c:v>0.86909999999999998</c:v>
                </c:pt>
                <c:pt idx="2">
                  <c:v>0.86850000000000005</c:v>
                </c:pt>
                <c:pt idx="3">
                  <c:v>0.8679</c:v>
                </c:pt>
                <c:pt idx="4">
                  <c:v>0.86729999999999996</c:v>
                </c:pt>
                <c:pt idx="5">
                  <c:v>0.86670000000000003</c:v>
                </c:pt>
                <c:pt idx="6">
                  <c:v>0.86609999999999998</c:v>
                </c:pt>
                <c:pt idx="7">
                  <c:v>0.86560000000000004</c:v>
                </c:pt>
                <c:pt idx="8">
                  <c:v>0.86499999999999999</c:v>
                </c:pt>
                <c:pt idx="9">
                  <c:v>0.86450000000000005</c:v>
                </c:pt>
                <c:pt idx="10">
                  <c:v>0.8639</c:v>
                </c:pt>
                <c:pt idx="11">
                  <c:v>0.86339999999999995</c:v>
                </c:pt>
                <c:pt idx="12">
                  <c:v>0.8629</c:v>
                </c:pt>
              </c:numCache>
            </c:numRef>
          </c:xVal>
          <c:yVal>
            <c:numRef>
              <c:f>'Sheet7 (2)'!$AM$31:$AM$55</c:f>
              <c:numCache>
                <c:formatCode>General</c:formatCode>
                <c:ptCount val="25"/>
                <c:pt idx="0">
                  <c:v>1.1942999999999999</c:v>
                </c:pt>
                <c:pt idx="1">
                  <c:v>1.198</c:v>
                </c:pt>
                <c:pt idx="2">
                  <c:v>1.2015</c:v>
                </c:pt>
                <c:pt idx="3">
                  <c:v>1.2050000000000001</c:v>
                </c:pt>
                <c:pt idx="4">
                  <c:v>1.2082999999999999</c:v>
                </c:pt>
                <c:pt idx="5">
                  <c:v>1.2116</c:v>
                </c:pt>
                <c:pt idx="6">
                  <c:v>1.2146999999999999</c:v>
                </c:pt>
                <c:pt idx="7">
                  <c:v>1.2178</c:v>
                </c:pt>
                <c:pt idx="8">
                  <c:v>1.2209000000000001</c:v>
                </c:pt>
                <c:pt idx="9">
                  <c:v>1.2239</c:v>
                </c:pt>
                <c:pt idx="10">
                  <c:v>1.2267999999999999</c:v>
                </c:pt>
                <c:pt idx="11">
                  <c:v>1.2296</c:v>
                </c:pt>
                <c:pt idx="12">
                  <c:v>1.2324999999999999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22-4E9C-AA33-DF6CDCB90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56800"/>
        <c:axId val="212570880"/>
      </c:scatterChart>
      <c:valAx>
        <c:axId val="212556800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2570880"/>
        <c:crosses val="autoZero"/>
        <c:crossBetween val="midCat"/>
        <c:majorUnit val="0.1"/>
      </c:valAx>
      <c:valAx>
        <c:axId val="212570880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56800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(2)'!$Q$31:$Q$79</c:f>
              <c:numCache>
                <c:formatCode>General</c:formatCode>
                <c:ptCount val="49"/>
                <c:pt idx="0">
                  <c:v>0.91920000000000002</c:v>
                </c:pt>
                <c:pt idx="1">
                  <c:v>0.91539999999999999</c:v>
                </c:pt>
                <c:pt idx="2">
                  <c:v>0.90990000000000004</c:v>
                </c:pt>
                <c:pt idx="3">
                  <c:v>0.90239999999999998</c:v>
                </c:pt>
                <c:pt idx="4">
                  <c:v>0.89100000000000001</c:v>
                </c:pt>
                <c:pt idx="5">
                  <c:v>0.87160000000000004</c:v>
                </c:pt>
                <c:pt idx="6">
                  <c:v>0.84409999999999996</c:v>
                </c:pt>
                <c:pt idx="7">
                  <c:v>0.8196</c:v>
                </c:pt>
                <c:pt idx="8">
                  <c:v>0.80900000000000005</c:v>
                </c:pt>
                <c:pt idx="9">
                  <c:v>0.81089999999999995</c:v>
                </c:pt>
                <c:pt idx="10">
                  <c:v>0.81869999999999998</c:v>
                </c:pt>
                <c:pt idx="11">
                  <c:v>0.8266</c:v>
                </c:pt>
                <c:pt idx="12">
                  <c:v>0.83279999999999998</c:v>
                </c:pt>
              </c:numCache>
            </c:numRef>
          </c:xVal>
          <c:yVal>
            <c:numRef>
              <c:f>'Sheet7 (2)'!$R$31:$R$79</c:f>
              <c:numCache>
                <c:formatCode>General</c:formatCode>
                <c:ptCount val="49"/>
                <c:pt idx="0">
                  <c:v>1.0788</c:v>
                </c:pt>
                <c:pt idx="1">
                  <c:v>1.0984</c:v>
                </c:pt>
                <c:pt idx="2">
                  <c:v>1.1207</c:v>
                </c:pt>
                <c:pt idx="3">
                  <c:v>1.1544000000000001</c:v>
                </c:pt>
                <c:pt idx="4">
                  <c:v>1.2034</c:v>
                </c:pt>
                <c:pt idx="5">
                  <c:v>1.2881</c:v>
                </c:pt>
                <c:pt idx="6">
                  <c:v>1.3720000000000001</c:v>
                </c:pt>
                <c:pt idx="7">
                  <c:v>1.395</c:v>
                </c:pt>
                <c:pt idx="8">
                  <c:v>1.3488</c:v>
                </c:pt>
                <c:pt idx="9">
                  <c:v>1.2739</c:v>
                </c:pt>
                <c:pt idx="10">
                  <c:v>1.2031000000000001</c:v>
                </c:pt>
                <c:pt idx="11">
                  <c:v>1.1500999999999999</c:v>
                </c:pt>
                <c:pt idx="12">
                  <c:v>1.1129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AE-490C-8F84-A9CC5A371567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(2)'!$AO$31:$AO$55</c:f>
              <c:numCache>
                <c:formatCode>General</c:formatCode>
                <c:ptCount val="25"/>
                <c:pt idx="0">
                  <c:v>0.87390000000000001</c:v>
                </c:pt>
                <c:pt idx="1">
                  <c:v>0.87239999999999995</c:v>
                </c:pt>
                <c:pt idx="2">
                  <c:v>0.871</c:v>
                </c:pt>
                <c:pt idx="3">
                  <c:v>0.86970000000000003</c:v>
                </c:pt>
                <c:pt idx="4">
                  <c:v>0.86850000000000005</c:v>
                </c:pt>
                <c:pt idx="5">
                  <c:v>0.86729999999999996</c:v>
                </c:pt>
                <c:pt idx="6">
                  <c:v>0.86609999999999998</c:v>
                </c:pt>
                <c:pt idx="7">
                  <c:v>0.86499999999999999</c:v>
                </c:pt>
                <c:pt idx="8">
                  <c:v>0.8639</c:v>
                </c:pt>
                <c:pt idx="9">
                  <c:v>0.8629</c:v>
                </c:pt>
                <c:pt idx="10">
                  <c:v>0.8619</c:v>
                </c:pt>
                <c:pt idx="11">
                  <c:v>0.8609</c:v>
                </c:pt>
                <c:pt idx="12">
                  <c:v>0.8599</c:v>
                </c:pt>
              </c:numCache>
            </c:numRef>
          </c:xVal>
          <c:yVal>
            <c:numRef>
              <c:f>'Sheet7 (2)'!$AP$31:$AP$55</c:f>
              <c:numCache>
                <c:formatCode>General</c:formatCode>
                <c:ptCount val="25"/>
                <c:pt idx="0">
                  <c:v>1.1696</c:v>
                </c:pt>
                <c:pt idx="1">
                  <c:v>1.1785000000000001</c:v>
                </c:pt>
                <c:pt idx="2">
                  <c:v>1.1867000000000001</c:v>
                </c:pt>
                <c:pt idx="3">
                  <c:v>1.1942999999999999</c:v>
                </c:pt>
                <c:pt idx="4">
                  <c:v>1.2015</c:v>
                </c:pt>
                <c:pt idx="5">
                  <c:v>1.2082999999999999</c:v>
                </c:pt>
                <c:pt idx="6">
                  <c:v>1.2146999999999999</c:v>
                </c:pt>
                <c:pt idx="7">
                  <c:v>1.2209000000000001</c:v>
                </c:pt>
                <c:pt idx="8">
                  <c:v>1.2267999999999999</c:v>
                </c:pt>
                <c:pt idx="9">
                  <c:v>1.2324999999999999</c:v>
                </c:pt>
                <c:pt idx="10">
                  <c:v>1.238</c:v>
                </c:pt>
                <c:pt idx="11">
                  <c:v>1.2433000000000001</c:v>
                </c:pt>
                <c:pt idx="12">
                  <c:v>1.2485999999999999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AE-490C-8F84-A9CC5A371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711680"/>
        <c:axId val="190713216"/>
      </c:scatterChart>
      <c:valAx>
        <c:axId val="190711680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90713216"/>
        <c:crosses val="autoZero"/>
        <c:crossBetween val="midCat"/>
        <c:majorUnit val="0.1"/>
      </c:valAx>
      <c:valAx>
        <c:axId val="190713216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711680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(2)'!$T$31:$T$79</c:f>
              <c:numCache>
                <c:formatCode>General</c:formatCode>
                <c:ptCount val="49"/>
                <c:pt idx="0">
                  <c:v>0.92930000000000001</c:v>
                </c:pt>
                <c:pt idx="1">
                  <c:v>0.92720000000000002</c:v>
                </c:pt>
                <c:pt idx="2">
                  <c:v>0.92420000000000002</c:v>
                </c:pt>
                <c:pt idx="3">
                  <c:v>0.91920000000000002</c:v>
                </c:pt>
                <c:pt idx="4">
                  <c:v>0.90990000000000004</c:v>
                </c:pt>
                <c:pt idx="5">
                  <c:v>0.89100000000000001</c:v>
                </c:pt>
                <c:pt idx="6">
                  <c:v>0.84409999999999996</c:v>
                </c:pt>
                <c:pt idx="7">
                  <c:v>0.80900000000000005</c:v>
                </c:pt>
                <c:pt idx="8">
                  <c:v>0.81869999999999998</c:v>
                </c:pt>
                <c:pt idx="9">
                  <c:v>0.83279999999999998</c:v>
                </c:pt>
                <c:pt idx="10">
                  <c:v>0.84099999999999997</c:v>
                </c:pt>
                <c:pt idx="11">
                  <c:v>0.84609999999999996</c:v>
                </c:pt>
                <c:pt idx="12">
                  <c:v>0.84950000000000003</c:v>
                </c:pt>
              </c:numCache>
            </c:numRef>
          </c:xVal>
          <c:yVal>
            <c:numRef>
              <c:f>'Sheet7 (2)'!$U$31:$U$79</c:f>
              <c:numCache>
                <c:formatCode>General</c:formatCode>
                <c:ptCount val="49"/>
                <c:pt idx="0">
                  <c:v>1.0203</c:v>
                </c:pt>
                <c:pt idx="1">
                  <c:v>1.0333000000000001</c:v>
                </c:pt>
                <c:pt idx="2">
                  <c:v>1.0515000000000001</c:v>
                </c:pt>
                <c:pt idx="3">
                  <c:v>1.0788</c:v>
                </c:pt>
                <c:pt idx="4">
                  <c:v>1.1207</c:v>
                </c:pt>
                <c:pt idx="5">
                  <c:v>1.2034</c:v>
                </c:pt>
                <c:pt idx="6">
                  <c:v>1.3720000000000001</c:v>
                </c:pt>
                <c:pt idx="7">
                  <c:v>1.3488</c:v>
                </c:pt>
                <c:pt idx="8">
                  <c:v>1.2031000000000001</c:v>
                </c:pt>
                <c:pt idx="9">
                  <c:v>1.1129</c:v>
                </c:pt>
                <c:pt idx="10">
                  <c:v>1.0665</c:v>
                </c:pt>
                <c:pt idx="11">
                  <c:v>1.0391999999999999</c:v>
                </c:pt>
                <c:pt idx="12">
                  <c:v>1.0212000000000001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78-41A5-A6D7-B43F4C805F9A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(2)'!$AR$31:$AR$55</c:f>
              <c:numCache>
                <c:formatCode>General</c:formatCode>
                <c:ptCount val="25"/>
                <c:pt idx="0">
                  <c:v>0.88549999999999995</c:v>
                </c:pt>
                <c:pt idx="1">
                  <c:v>0.88090000000000002</c:v>
                </c:pt>
                <c:pt idx="2">
                  <c:v>0.87709999999999999</c:v>
                </c:pt>
                <c:pt idx="3">
                  <c:v>0.87390000000000001</c:v>
                </c:pt>
                <c:pt idx="4">
                  <c:v>0.871</c:v>
                </c:pt>
                <c:pt idx="5">
                  <c:v>0.86850000000000005</c:v>
                </c:pt>
                <c:pt idx="6">
                  <c:v>0.86609999999999998</c:v>
                </c:pt>
                <c:pt idx="7">
                  <c:v>0.8639</c:v>
                </c:pt>
                <c:pt idx="8">
                  <c:v>0.8619</c:v>
                </c:pt>
                <c:pt idx="9">
                  <c:v>0.8599</c:v>
                </c:pt>
                <c:pt idx="10">
                  <c:v>0.8579</c:v>
                </c:pt>
                <c:pt idx="11">
                  <c:v>0.85589999999999999</c:v>
                </c:pt>
                <c:pt idx="12">
                  <c:v>0.85389999999999999</c:v>
                </c:pt>
              </c:numCache>
            </c:numRef>
          </c:xVal>
          <c:yVal>
            <c:numRef>
              <c:f>'Sheet7 (2)'!$AS$31:$AS$55</c:f>
              <c:numCache>
                <c:formatCode>General</c:formatCode>
                <c:ptCount val="25"/>
                <c:pt idx="0">
                  <c:v>1.0935999999999999</c:v>
                </c:pt>
                <c:pt idx="1">
                  <c:v>1.1248</c:v>
                </c:pt>
                <c:pt idx="2">
                  <c:v>1.1494</c:v>
                </c:pt>
                <c:pt idx="3">
                  <c:v>1.1696</c:v>
                </c:pt>
                <c:pt idx="4">
                  <c:v>1.1867000000000001</c:v>
                </c:pt>
                <c:pt idx="5">
                  <c:v>1.2015</c:v>
                </c:pt>
                <c:pt idx="6">
                  <c:v>1.2146999999999999</c:v>
                </c:pt>
                <c:pt idx="7">
                  <c:v>1.2267999999999999</c:v>
                </c:pt>
                <c:pt idx="8">
                  <c:v>1.238</c:v>
                </c:pt>
                <c:pt idx="9">
                  <c:v>1.2485999999999999</c:v>
                </c:pt>
                <c:pt idx="10">
                  <c:v>1.2587999999999999</c:v>
                </c:pt>
                <c:pt idx="11">
                  <c:v>1.2687999999999999</c:v>
                </c:pt>
                <c:pt idx="12">
                  <c:v>1.2787999999999999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78-41A5-A6D7-B43F4C805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742912"/>
        <c:axId val="190744448"/>
      </c:scatterChart>
      <c:valAx>
        <c:axId val="190742912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90744448"/>
        <c:crosses val="autoZero"/>
        <c:crossBetween val="midCat"/>
        <c:majorUnit val="0.1"/>
      </c:valAx>
      <c:valAx>
        <c:axId val="190744448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742912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(2)'!$W$31:$W$79</c:f>
              <c:numCache>
                <c:formatCode>General</c:formatCode>
                <c:ptCount val="49"/>
                <c:pt idx="0">
                  <c:v>0.93489999999999995</c:v>
                </c:pt>
                <c:pt idx="1">
                  <c:v>0.93369999999999997</c:v>
                </c:pt>
                <c:pt idx="2">
                  <c:v>0.93200000000000005</c:v>
                </c:pt>
                <c:pt idx="3">
                  <c:v>0.92930000000000001</c:v>
                </c:pt>
                <c:pt idx="4">
                  <c:v>0.92420000000000002</c:v>
                </c:pt>
                <c:pt idx="5">
                  <c:v>0.90990000000000004</c:v>
                </c:pt>
                <c:pt idx="6">
                  <c:v>0.84409999999999996</c:v>
                </c:pt>
                <c:pt idx="7">
                  <c:v>0.81869999999999998</c:v>
                </c:pt>
                <c:pt idx="8">
                  <c:v>0.84099999999999997</c:v>
                </c:pt>
                <c:pt idx="9">
                  <c:v>0.84950000000000003</c:v>
                </c:pt>
                <c:pt idx="10">
                  <c:v>0.85389999999999999</c:v>
                </c:pt>
                <c:pt idx="11">
                  <c:v>0.85670000000000002</c:v>
                </c:pt>
                <c:pt idx="12">
                  <c:v>0.85870000000000002</c:v>
                </c:pt>
              </c:numCache>
            </c:numRef>
          </c:xVal>
          <c:yVal>
            <c:numRef>
              <c:f>'Sheet7 (2)'!$X$31:$X$79</c:f>
              <c:numCache>
                <c:formatCode>General</c:formatCode>
                <c:ptCount val="49"/>
                <c:pt idx="0">
                  <c:v>0.98160000000000003</c:v>
                </c:pt>
                <c:pt idx="1">
                  <c:v>0.99070000000000003</c:v>
                </c:pt>
                <c:pt idx="2">
                  <c:v>1.0026999999999999</c:v>
                </c:pt>
                <c:pt idx="3">
                  <c:v>1.0203</c:v>
                </c:pt>
                <c:pt idx="4">
                  <c:v>1.0515000000000001</c:v>
                </c:pt>
                <c:pt idx="5">
                  <c:v>1.1207</c:v>
                </c:pt>
                <c:pt idx="6">
                  <c:v>1.3720000000000001</c:v>
                </c:pt>
                <c:pt idx="7">
                  <c:v>1.2031000000000001</c:v>
                </c:pt>
                <c:pt idx="8">
                  <c:v>1.0665</c:v>
                </c:pt>
                <c:pt idx="9">
                  <c:v>1.0212000000000001</c:v>
                </c:pt>
                <c:pt idx="10">
                  <c:v>0.99839999999999995</c:v>
                </c:pt>
                <c:pt idx="11">
                  <c:v>0.9839</c:v>
                </c:pt>
                <c:pt idx="12">
                  <c:v>0.97330000000000005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51-48CA-8598-21E0C4ACCCA2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(2)'!$AU$31:$AU$55</c:f>
              <c:numCache>
                <c:formatCode>General</c:formatCode>
                <c:ptCount val="25"/>
                <c:pt idx="0">
                  <c:v>0.83030000000000004</c:v>
                </c:pt>
                <c:pt idx="1">
                  <c:v>0.9032</c:v>
                </c:pt>
                <c:pt idx="2">
                  <c:v>0.89790000000000003</c:v>
                </c:pt>
                <c:pt idx="3">
                  <c:v>0.88549999999999995</c:v>
                </c:pt>
                <c:pt idx="4">
                  <c:v>0.87709999999999999</c:v>
                </c:pt>
                <c:pt idx="5">
                  <c:v>0.871</c:v>
                </c:pt>
                <c:pt idx="6">
                  <c:v>0.86609999999999998</c:v>
                </c:pt>
                <c:pt idx="7">
                  <c:v>0.8619</c:v>
                </c:pt>
                <c:pt idx="8">
                  <c:v>0.8579</c:v>
                </c:pt>
                <c:pt idx="9">
                  <c:v>0.85389999999999999</c:v>
                </c:pt>
                <c:pt idx="10">
                  <c:v>0.84960000000000002</c:v>
                </c:pt>
                <c:pt idx="11">
                  <c:v>0.84470000000000001</c:v>
                </c:pt>
                <c:pt idx="12">
                  <c:v>0.83840000000000003</c:v>
                </c:pt>
              </c:numCache>
            </c:numRef>
          </c:xVal>
          <c:yVal>
            <c:numRef>
              <c:f>'Sheet7 (2)'!$AV$31:$AV$55</c:f>
              <c:numCache>
                <c:formatCode>General</c:formatCode>
                <c:ptCount val="25"/>
                <c:pt idx="0">
                  <c:v>0.70250000000000001</c:v>
                </c:pt>
                <c:pt idx="1">
                  <c:v>0.81079999999999997</c:v>
                </c:pt>
                <c:pt idx="2">
                  <c:v>0.99470000000000003</c:v>
                </c:pt>
                <c:pt idx="3">
                  <c:v>1.0935999999999999</c:v>
                </c:pt>
                <c:pt idx="4">
                  <c:v>1.1494</c:v>
                </c:pt>
                <c:pt idx="5">
                  <c:v>1.1867000000000001</c:v>
                </c:pt>
                <c:pt idx="6">
                  <c:v>1.2146999999999999</c:v>
                </c:pt>
                <c:pt idx="7">
                  <c:v>1.238</c:v>
                </c:pt>
                <c:pt idx="8">
                  <c:v>1.2587999999999999</c:v>
                </c:pt>
                <c:pt idx="9">
                  <c:v>1.2787999999999999</c:v>
                </c:pt>
                <c:pt idx="10">
                  <c:v>1.2995000000000001</c:v>
                </c:pt>
                <c:pt idx="11">
                  <c:v>1.3224</c:v>
                </c:pt>
                <c:pt idx="12">
                  <c:v>1.3498000000000001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51-48CA-8598-21E0C4ACC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843520"/>
        <c:axId val="190849408"/>
      </c:scatterChart>
      <c:valAx>
        <c:axId val="190843520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90849408"/>
        <c:crosses val="autoZero"/>
        <c:crossBetween val="midCat"/>
        <c:majorUnit val="0.1"/>
      </c:valAx>
      <c:valAx>
        <c:axId val="190849408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843520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(2)'!$Z$31:$Z$79</c:f>
              <c:numCache>
                <c:formatCode>General</c:formatCode>
                <c:ptCount val="49"/>
                <c:pt idx="0">
                  <c:v>0.8871</c:v>
                </c:pt>
                <c:pt idx="1">
                  <c:v>0.88049999999999995</c:v>
                </c:pt>
                <c:pt idx="2">
                  <c:v>0.872</c:v>
                </c:pt>
                <c:pt idx="3">
                  <c:v>0.86260000000000003</c:v>
                </c:pt>
                <c:pt idx="4">
                  <c:v>0.85229999999999995</c:v>
                </c:pt>
                <c:pt idx="5">
                  <c:v>0.84189999999999998</c:v>
                </c:pt>
                <c:pt idx="6">
                  <c:v>0.83199999999999996</c:v>
                </c:pt>
                <c:pt idx="7">
                  <c:v>0.82340000000000002</c:v>
                </c:pt>
                <c:pt idx="8">
                  <c:v>0.81669999999999998</c:v>
                </c:pt>
                <c:pt idx="9">
                  <c:v>0.81210000000000004</c:v>
                </c:pt>
                <c:pt idx="10">
                  <c:v>0.80940000000000001</c:v>
                </c:pt>
                <c:pt idx="11">
                  <c:v>0.8085</c:v>
                </c:pt>
                <c:pt idx="12">
                  <c:v>0.80910000000000004</c:v>
                </c:pt>
              </c:numCache>
            </c:numRef>
          </c:xVal>
          <c:yVal>
            <c:numRef>
              <c:f>'Sheet7 (2)'!$AA$31:$AA$79</c:f>
              <c:numCache>
                <c:formatCode>General</c:formatCode>
                <c:ptCount val="49"/>
                <c:pt idx="0">
                  <c:v>1.2202</c:v>
                </c:pt>
                <c:pt idx="1">
                  <c:v>1.2484</c:v>
                </c:pt>
                <c:pt idx="2">
                  <c:v>1.2867999999999999</c:v>
                </c:pt>
                <c:pt idx="3">
                  <c:v>1.3209</c:v>
                </c:pt>
                <c:pt idx="4">
                  <c:v>1.3517999999999999</c:v>
                </c:pt>
                <c:pt idx="5">
                  <c:v>1.3765000000000001</c:v>
                </c:pt>
                <c:pt idx="6">
                  <c:v>1.3919999999999999</c:v>
                </c:pt>
                <c:pt idx="7">
                  <c:v>1.3969</c:v>
                </c:pt>
                <c:pt idx="8">
                  <c:v>1.3912</c:v>
                </c:pt>
                <c:pt idx="9">
                  <c:v>1.3768</c:v>
                </c:pt>
                <c:pt idx="10">
                  <c:v>1.3556999999999999</c:v>
                </c:pt>
                <c:pt idx="11">
                  <c:v>1.3305</c:v>
                </c:pt>
                <c:pt idx="12">
                  <c:v>1.3029999999999999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41-4011-B230-FD8906872A19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(2)'!$AX$31:$AX$55</c:f>
              <c:numCache>
                <c:formatCode>General</c:formatCode>
                <c:ptCount val="25"/>
                <c:pt idx="0">
                  <c:v>0.84330000000000005</c:v>
                </c:pt>
                <c:pt idx="1">
                  <c:v>0.8427</c:v>
                </c:pt>
                <c:pt idx="2">
                  <c:v>0.84219999999999995</c:v>
                </c:pt>
                <c:pt idx="3">
                  <c:v>0.84160000000000001</c:v>
                </c:pt>
                <c:pt idx="4">
                  <c:v>0.84099999999999997</c:v>
                </c:pt>
                <c:pt idx="5">
                  <c:v>0.84050000000000002</c:v>
                </c:pt>
                <c:pt idx="6">
                  <c:v>0.83979999999999999</c:v>
                </c:pt>
                <c:pt idx="7">
                  <c:v>0.83919999999999995</c:v>
                </c:pt>
                <c:pt idx="8">
                  <c:v>0.83860000000000001</c:v>
                </c:pt>
                <c:pt idx="9">
                  <c:v>0.83789999999999998</c:v>
                </c:pt>
                <c:pt idx="10">
                  <c:v>0.83720000000000006</c:v>
                </c:pt>
                <c:pt idx="11">
                  <c:v>0.83650000000000002</c:v>
                </c:pt>
                <c:pt idx="12">
                  <c:v>0.83579999999999999</c:v>
                </c:pt>
              </c:numCache>
            </c:numRef>
          </c:xVal>
          <c:yVal>
            <c:numRef>
              <c:f>'Sheet7 (2)'!$AY$31:$AY$55</c:f>
              <c:numCache>
                <c:formatCode>General</c:formatCode>
                <c:ptCount val="25"/>
                <c:pt idx="0">
                  <c:v>1.3287</c:v>
                </c:pt>
                <c:pt idx="1">
                  <c:v>1.3310999999999999</c:v>
                </c:pt>
                <c:pt idx="2">
                  <c:v>1.3334999999999999</c:v>
                </c:pt>
                <c:pt idx="3">
                  <c:v>1.3360000000000001</c:v>
                </c:pt>
                <c:pt idx="4">
                  <c:v>1.3385</c:v>
                </c:pt>
                <c:pt idx="5">
                  <c:v>1.341</c:v>
                </c:pt>
                <c:pt idx="6">
                  <c:v>1.3436999999999999</c:v>
                </c:pt>
                <c:pt idx="7">
                  <c:v>1.3463000000000001</c:v>
                </c:pt>
                <c:pt idx="8">
                  <c:v>1.3491</c:v>
                </c:pt>
                <c:pt idx="9">
                  <c:v>1.3519000000000001</c:v>
                </c:pt>
                <c:pt idx="10">
                  <c:v>1.3548</c:v>
                </c:pt>
                <c:pt idx="11">
                  <c:v>1.3576999999999999</c:v>
                </c:pt>
                <c:pt idx="12">
                  <c:v>1.3607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41-4011-B230-FD8906872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878848"/>
        <c:axId val="190880384"/>
      </c:scatterChart>
      <c:valAx>
        <c:axId val="190878848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90880384"/>
        <c:crosses val="autoZero"/>
        <c:crossBetween val="midCat"/>
        <c:majorUnit val="0.1"/>
      </c:valAx>
      <c:valAx>
        <c:axId val="190880384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878848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(3)'!$N$20:$N$49</c:f>
              <c:numCache>
                <c:formatCode>General</c:formatCode>
                <c:ptCount val="30"/>
                <c:pt idx="0">
                  <c:v>-7.0000000000000001E-3</c:v>
                </c:pt>
                <c:pt idx="1">
                  <c:v>-8.0000000000000002E-3</c:v>
                </c:pt>
                <c:pt idx="2">
                  <c:v>-8.0999999999999996E-3</c:v>
                </c:pt>
                <c:pt idx="3">
                  <c:v>-7.9000000000000008E-3</c:v>
                </c:pt>
              </c:numCache>
            </c:numRef>
          </c:xVal>
          <c:yVal>
            <c:numRef>
              <c:f>'Sheet7 (3)'!$O$20:$O$49</c:f>
              <c:numCache>
                <c:formatCode>General</c:formatCode>
                <c:ptCount val="30"/>
                <c:pt idx="0">
                  <c:v>0.107</c:v>
                </c:pt>
                <c:pt idx="1">
                  <c:v>6.7900000000000002E-2</c:v>
                </c:pt>
                <c:pt idx="2">
                  <c:v>4.4299999999999999E-2</c:v>
                </c:pt>
                <c:pt idx="3">
                  <c:v>2.6800000000000001E-2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6C-4136-8634-A30C0B349B1B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(3)'!$K$20:$K$44</c:f>
              <c:numCache>
                <c:formatCode>General</c:formatCode>
                <c:ptCount val="25"/>
                <c:pt idx="0">
                  <c:v>4.4600000000000001E-2</c:v>
                </c:pt>
                <c:pt idx="1">
                  <c:v>4.4699999999999997E-2</c:v>
                </c:pt>
                <c:pt idx="2">
                  <c:v>4.5199999999999997E-2</c:v>
                </c:pt>
                <c:pt idx="3">
                  <c:v>4.6399999999999997E-2</c:v>
                </c:pt>
              </c:numCache>
            </c:numRef>
          </c:xVal>
          <c:yVal>
            <c:numRef>
              <c:f>'Sheet7 (3)'!$L$20:$L$44</c:f>
              <c:numCache>
                <c:formatCode>General</c:formatCode>
                <c:ptCount val="25"/>
                <c:pt idx="0">
                  <c:v>0.55489999999999995</c:v>
                </c:pt>
                <c:pt idx="1">
                  <c:v>0.5353</c:v>
                </c:pt>
                <c:pt idx="2">
                  <c:v>0.51290000000000002</c:v>
                </c:pt>
                <c:pt idx="3">
                  <c:v>0.48320000000000002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6C-4136-8634-A30C0B349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97792"/>
        <c:axId val="212899328"/>
      </c:scatterChart>
      <c:valAx>
        <c:axId val="21289779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2899328"/>
        <c:crosses val="autoZero"/>
        <c:crossBetween val="midCat"/>
        <c:majorUnit val="0.1"/>
      </c:valAx>
      <c:valAx>
        <c:axId val="212899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2897792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Sheet1!$D$55:$D$64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24</c:v>
                </c:pt>
                <c:pt idx="5">
                  <c:v>35</c:v>
                </c:pt>
                <c:pt idx="6">
                  <c:v>48</c:v>
                </c:pt>
                <c:pt idx="7">
                  <c:v>63</c:v>
                </c:pt>
                <c:pt idx="8">
                  <c:v>80</c:v>
                </c:pt>
                <c:pt idx="9">
                  <c:v>99</c:v>
                </c:pt>
              </c:numCache>
            </c:numRef>
          </c:xVal>
          <c:yVal>
            <c:numRef>
              <c:f>Sheet1!$E$55:$E$64</c:f>
              <c:numCache>
                <c:formatCode>General</c:formatCode>
                <c:ptCount val="10"/>
                <c:pt idx="0">
                  <c:v>-7</c:v>
                </c:pt>
                <c:pt idx="1">
                  <c:v>-24</c:v>
                </c:pt>
                <c:pt idx="2">
                  <c:v>-45</c:v>
                </c:pt>
                <c:pt idx="3">
                  <c:v>-64</c:v>
                </c:pt>
                <c:pt idx="4">
                  <c:v>-75</c:v>
                </c:pt>
                <c:pt idx="5">
                  <c:v>-72</c:v>
                </c:pt>
                <c:pt idx="6">
                  <c:v>-49</c:v>
                </c:pt>
                <c:pt idx="7">
                  <c:v>0</c:v>
                </c:pt>
                <c:pt idx="8">
                  <c:v>81</c:v>
                </c:pt>
                <c:pt idx="9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D7-4D4D-AB25-C9883F4B0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369152"/>
        <c:axId val="188375040"/>
      </c:scatterChart>
      <c:valAx>
        <c:axId val="188369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75040"/>
        <c:crosses val="autoZero"/>
        <c:crossBetween val="midCat"/>
      </c:valAx>
      <c:valAx>
        <c:axId val="18837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6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(3)'!$T$20:$T$49</c:f>
              <c:numCache>
                <c:formatCode>General</c:formatCode>
                <c:ptCount val="30"/>
                <c:pt idx="0">
                  <c:v>1.29E-2</c:v>
                </c:pt>
                <c:pt idx="1">
                  <c:v>-5.4000000000000003E-3</c:v>
                </c:pt>
                <c:pt idx="2">
                  <c:v>-7.7000000000000002E-3</c:v>
                </c:pt>
                <c:pt idx="3">
                  <c:v>-8.0999999999999996E-3</c:v>
                </c:pt>
                <c:pt idx="4">
                  <c:v>-8.0000000000000002E-3</c:v>
                </c:pt>
                <c:pt idx="5">
                  <c:v>-7.7999999999999996E-3</c:v>
                </c:pt>
                <c:pt idx="6">
                  <c:v>-7.4999999999999997E-3</c:v>
                </c:pt>
              </c:numCache>
            </c:numRef>
          </c:xVal>
          <c:yVal>
            <c:numRef>
              <c:f>'Sheet7 (3)'!$U$20:$U$49</c:f>
              <c:numCache>
                <c:formatCode>General</c:formatCode>
                <c:ptCount val="30"/>
                <c:pt idx="0">
                  <c:v>0.27310000000000001</c:v>
                </c:pt>
                <c:pt idx="1">
                  <c:v>0.14030000000000001</c:v>
                </c:pt>
                <c:pt idx="2">
                  <c:v>8.4400000000000003E-2</c:v>
                </c:pt>
                <c:pt idx="3">
                  <c:v>5.4899999999999997E-2</c:v>
                </c:pt>
                <c:pt idx="4">
                  <c:v>3.5099999999999999E-2</c:v>
                </c:pt>
                <c:pt idx="5">
                  <c:v>1.9199999999999998E-2</c:v>
                </c:pt>
                <c:pt idx="6">
                  <c:v>4.4000000000000003E-3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AA-4ADD-BD34-6D9049CAD79C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(3)'!$Q$20:$Q$44</c:f>
              <c:numCache>
                <c:formatCode>General</c:formatCode>
                <c:ptCount val="25"/>
                <c:pt idx="0">
                  <c:v>4.4999999999999998E-2</c:v>
                </c:pt>
                <c:pt idx="1">
                  <c:v>4.4600000000000001E-2</c:v>
                </c:pt>
                <c:pt idx="2">
                  <c:v>4.4600000000000001E-2</c:v>
                </c:pt>
                <c:pt idx="3">
                  <c:v>4.4900000000000002E-2</c:v>
                </c:pt>
                <c:pt idx="4">
                  <c:v>4.5600000000000002E-2</c:v>
                </c:pt>
                <c:pt idx="5">
                  <c:v>4.7500000000000001E-2</c:v>
                </c:pt>
                <c:pt idx="6">
                  <c:v>5.3499999999999999E-2</c:v>
                </c:pt>
              </c:numCache>
            </c:numRef>
          </c:xVal>
          <c:yVal>
            <c:numRef>
              <c:f>'Sheet7 (3)'!$R$20:$R$44</c:f>
              <c:numCache>
                <c:formatCode>General</c:formatCode>
                <c:ptCount val="25"/>
                <c:pt idx="0">
                  <c:v>0.58489999999999998</c:v>
                </c:pt>
                <c:pt idx="1">
                  <c:v>0.5645</c:v>
                </c:pt>
                <c:pt idx="2">
                  <c:v>0.54520000000000002</c:v>
                </c:pt>
                <c:pt idx="3">
                  <c:v>0.52459999999999996</c:v>
                </c:pt>
                <c:pt idx="4">
                  <c:v>0.49940000000000001</c:v>
                </c:pt>
                <c:pt idx="5">
                  <c:v>0.46300000000000002</c:v>
                </c:pt>
                <c:pt idx="6">
                  <c:v>0.39839999999999998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AA-4ADD-BD34-6D9049CAD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24672"/>
        <c:axId val="212926464"/>
      </c:scatterChart>
      <c:valAx>
        <c:axId val="2129246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2926464"/>
        <c:crosses val="autoZero"/>
        <c:crossBetween val="midCat"/>
        <c:majorUnit val="0.1"/>
      </c:valAx>
      <c:valAx>
        <c:axId val="212926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2924672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(3)'!$Z$20:$Z$49</c:f>
              <c:numCache>
                <c:formatCode>General</c:formatCode>
                <c:ptCount val="30"/>
                <c:pt idx="0">
                  <c:v>0.1053</c:v>
                </c:pt>
                <c:pt idx="1">
                  <c:v>0.10150000000000001</c:v>
                </c:pt>
                <c:pt idx="2">
                  <c:v>8.1100000000000005E-2</c:v>
                </c:pt>
                <c:pt idx="3">
                  <c:v>1.29E-2</c:v>
                </c:pt>
                <c:pt idx="4">
                  <c:v>-5.4000000000000003E-3</c:v>
                </c:pt>
                <c:pt idx="5">
                  <c:v>-7.7000000000000002E-3</c:v>
                </c:pt>
                <c:pt idx="6">
                  <c:v>-8.0999999999999996E-3</c:v>
                </c:pt>
                <c:pt idx="7">
                  <c:v>-8.0000000000000002E-3</c:v>
                </c:pt>
                <c:pt idx="8">
                  <c:v>-7.7999999999999996E-3</c:v>
                </c:pt>
                <c:pt idx="9">
                  <c:v>-7.4999999999999997E-3</c:v>
                </c:pt>
                <c:pt idx="10">
                  <c:v>-7.0000000000000001E-3</c:v>
                </c:pt>
                <c:pt idx="11">
                  <c:v>-6.3E-3</c:v>
                </c:pt>
                <c:pt idx="12">
                  <c:v>-5.0000000000000001E-3</c:v>
                </c:pt>
              </c:numCache>
            </c:numRef>
          </c:xVal>
          <c:yVal>
            <c:numRef>
              <c:f>'Sheet7 (3)'!$AA$20:$AA$49</c:f>
              <c:numCache>
                <c:formatCode>General</c:formatCode>
                <c:ptCount val="30"/>
                <c:pt idx="0">
                  <c:v>8.6800000000000002E-2</c:v>
                </c:pt>
                <c:pt idx="1">
                  <c:v>0.1419</c:v>
                </c:pt>
                <c:pt idx="2">
                  <c:v>0.26860000000000001</c:v>
                </c:pt>
                <c:pt idx="3">
                  <c:v>0.27310000000000001</c:v>
                </c:pt>
                <c:pt idx="4">
                  <c:v>0.14030000000000001</c:v>
                </c:pt>
                <c:pt idx="5">
                  <c:v>8.4400000000000003E-2</c:v>
                </c:pt>
                <c:pt idx="6">
                  <c:v>5.4899999999999997E-2</c:v>
                </c:pt>
                <c:pt idx="7">
                  <c:v>3.5099999999999999E-2</c:v>
                </c:pt>
                <c:pt idx="8">
                  <c:v>1.9199999999999998E-2</c:v>
                </c:pt>
                <c:pt idx="9">
                  <c:v>4.4000000000000003E-3</c:v>
                </c:pt>
                <c:pt idx="10">
                  <c:v>-1.12E-2</c:v>
                </c:pt>
                <c:pt idx="11">
                  <c:v>-3.0300000000000001E-2</c:v>
                </c:pt>
                <c:pt idx="12">
                  <c:v>-5.8000000000000003E-2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4A-48A4-9320-F87524DB2231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(3)'!$W$20:$W$44</c:f>
              <c:numCache>
                <c:formatCode>General</c:formatCode>
                <c:ptCount val="25"/>
                <c:pt idx="0">
                  <c:v>5.3999999999999999E-2</c:v>
                </c:pt>
                <c:pt idx="1">
                  <c:v>4.7800000000000002E-2</c:v>
                </c:pt>
                <c:pt idx="2">
                  <c:v>4.58E-2</c:v>
                </c:pt>
                <c:pt idx="3">
                  <c:v>4.4999999999999998E-2</c:v>
                </c:pt>
                <c:pt idx="4">
                  <c:v>4.4600000000000001E-2</c:v>
                </c:pt>
                <c:pt idx="5">
                  <c:v>4.4600000000000001E-2</c:v>
                </c:pt>
                <c:pt idx="6">
                  <c:v>4.4900000000000002E-2</c:v>
                </c:pt>
                <c:pt idx="7">
                  <c:v>4.5600000000000002E-2</c:v>
                </c:pt>
                <c:pt idx="8">
                  <c:v>4.7500000000000001E-2</c:v>
                </c:pt>
                <c:pt idx="9">
                  <c:v>5.3499999999999999E-2</c:v>
                </c:pt>
                <c:pt idx="10">
                  <c:v>8.1299999999999997E-2</c:v>
                </c:pt>
                <c:pt idx="11">
                  <c:v>0.15459999999999999</c:v>
                </c:pt>
                <c:pt idx="12">
                  <c:v>0.18129999999999999</c:v>
                </c:pt>
              </c:numCache>
            </c:numRef>
          </c:xVal>
          <c:yVal>
            <c:numRef>
              <c:f>'Sheet7 (3)'!$X$20:$X$44</c:f>
              <c:numCache>
                <c:formatCode>General</c:formatCode>
                <c:ptCount val="25"/>
                <c:pt idx="0">
                  <c:v>0.70730000000000004</c:v>
                </c:pt>
                <c:pt idx="1">
                  <c:v>0.64559999999999995</c:v>
                </c:pt>
                <c:pt idx="2">
                  <c:v>0.6099</c:v>
                </c:pt>
                <c:pt idx="3">
                  <c:v>0.58489999999999998</c:v>
                </c:pt>
                <c:pt idx="4">
                  <c:v>0.5645</c:v>
                </c:pt>
                <c:pt idx="5">
                  <c:v>0.54520000000000002</c:v>
                </c:pt>
                <c:pt idx="6">
                  <c:v>0.52459999999999996</c:v>
                </c:pt>
                <c:pt idx="7">
                  <c:v>0.49940000000000001</c:v>
                </c:pt>
                <c:pt idx="8">
                  <c:v>0.46300000000000002</c:v>
                </c:pt>
                <c:pt idx="9">
                  <c:v>0.39839999999999998</c:v>
                </c:pt>
                <c:pt idx="10">
                  <c:v>0.26989999999999997</c:v>
                </c:pt>
                <c:pt idx="11">
                  <c:v>0.28310000000000002</c:v>
                </c:pt>
                <c:pt idx="12">
                  <c:v>0.4032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4A-48A4-9320-F87524DB2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55904"/>
        <c:axId val="212957440"/>
      </c:scatterChart>
      <c:valAx>
        <c:axId val="2129559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2957440"/>
        <c:crosses val="autoZero"/>
        <c:crossBetween val="midCat"/>
        <c:majorUnit val="0.1"/>
      </c:valAx>
      <c:valAx>
        <c:axId val="212957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2955904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(3)'!$AL$20:$AL$49</c:f>
              <c:numCache>
                <c:formatCode>General</c:formatCode>
                <c:ptCount val="30"/>
                <c:pt idx="0">
                  <c:v>0.1069</c:v>
                </c:pt>
                <c:pt idx="1">
                  <c:v>0.1071</c:v>
                </c:pt>
                <c:pt idx="2">
                  <c:v>0.1072</c:v>
                </c:pt>
                <c:pt idx="3">
                  <c:v>0.1071</c:v>
                </c:pt>
                <c:pt idx="4">
                  <c:v>0.1069</c:v>
                </c:pt>
                <c:pt idx="5">
                  <c:v>0.1065</c:v>
                </c:pt>
                <c:pt idx="6">
                  <c:v>0.1053</c:v>
                </c:pt>
                <c:pt idx="7">
                  <c:v>0.10150000000000001</c:v>
                </c:pt>
                <c:pt idx="8">
                  <c:v>8.1100000000000005E-2</c:v>
                </c:pt>
                <c:pt idx="9">
                  <c:v>1.29E-2</c:v>
                </c:pt>
                <c:pt idx="10">
                  <c:v>-5.4000000000000003E-3</c:v>
                </c:pt>
                <c:pt idx="11">
                  <c:v>-7.7000000000000002E-3</c:v>
                </c:pt>
                <c:pt idx="12">
                  <c:v>-8.0999999999999996E-3</c:v>
                </c:pt>
                <c:pt idx="13">
                  <c:v>-8.0000000000000002E-3</c:v>
                </c:pt>
                <c:pt idx="14">
                  <c:v>-7.7999999999999996E-3</c:v>
                </c:pt>
                <c:pt idx="15">
                  <c:v>-7.4999999999999997E-3</c:v>
                </c:pt>
                <c:pt idx="16">
                  <c:v>-7.0000000000000001E-3</c:v>
                </c:pt>
                <c:pt idx="17">
                  <c:v>-6.3E-3</c:v>
                </c:pt>
                <c:pt idx="18">
                  <c:v>-5.0000000000000001E-3</c:v>
                </c:pt>
                <c:pt idx="19">
                  <c:v>-1.1999999999999999E-3</c:v>
                </c:pt>
                <c:pt idx="20">
                  <c:v>1.77E-2</c:v>
                </c:pt>
                <c:pt idx="21">
                  <c:v>8.2699999999999996E-2</c:v>
                </c:pt>
                <c:pt idx="22">
                  <c:v>0.1028</c:v>
                </c:pt>
                <c:pt idx="23">
                  <c:v>0.106</c:v>
                </c:pt>
                <c:pt idx="24">
                  <c:v>0.1069</c:v>
                </c:pt>
              </c:numCache>
            </c:numRef>
          </c:xVal>
          <c:yVal>
            <c:numRef>
              <c:f>'Sheet7 (3)'!$AM$20:$AM$49</c:f>
              <c:numCache>
                <c:formatCode>General</c:formatCode>
                <c:ptCount val="30"/>
                <c:pt idx="0">
                  <c:v>-3.2599999999999997E-2</c:v>
                </c:pt>
                <c:pt idx="1">
                  <c:v>-1.21E-2</c:v>
                </c:pt>
                <c:pt idx="2">
                  <c:v>4.4999999999999997E-3</c:v>
                </c:pt>
                <c:pt idx="3">
                  <c:v>0.02</c:v>
                </c:pt>
                <c:pt idx="4">
                  <c:v>3.6499999999999998E-2</c:v>
                </c:pt>
                <c:pt idx="5">
                  <c:v>5.7000000000000002E-2</c:v>
                </c:pt>
                <c:pt idx="6">
                  <c:v>8.6800000000000002E-2</c:v>
                </c:pt>
                <c:pt idx="7">
                  <c:v>0.1419</c:v>
                </c:pt>
                <c:pt idx="8">
                  <c:v>0.26860000000000001</c:v>
                </c:pt>
                <c:pt idx="9">
                  <c:v>0.27310000000000001</c:v>
                </c:pt>
                <c:pt idx="10">
                  <c:v>0.14030000000000001</c:v>
                </c:pt>
                <c:pt idx="11">
                  <c:v>8.4400000000000003E-2</c:v>
                </c:pt>
                <c:pt idx="12">
                  <c:v>5.4899999999999997E-2</c:v>
                </c:pt>
                <c:pt idx="13">
                  <c:v>3.5099999999999999E-2</c:v>
                </c:pt>
                <c:pt idx="14">
                  <c:v>1.9199999999999998E-2</c:v>
                </c:pt>
                <c:pt idx="15">
                  <c:v>4.4000000000000003E-3</c:v>
                </c:pt>
                <c:pt idx="16">
                  <c:v>-1.12E-2</c:v>
                </c:pt>
                <c:pt idx="17">
                  <c:v>-3.0300000000000001E-2</c:v>
                </c:pt>
                <c:pt idx="18">
                  <c:v>-5.8000000000000003E-2</c:v>
                </c:pt>
                <c:pt idx="19">
                  <c:v>-0.10879999999999999</c:v>
                </c:pt>
                <c:pt idx="20">
                  <c:v>-0.22750000000000001</c:v>
                </c:pt>
                <c:pt idx="21">
                  <c:v>-0.2417</c:v>
                </c:pt>
                <c:pt idx="22">
                  <c:v>-0.1181</c:v>
                </c:pt>
                <c:pt idx="23">
                  <c:v>-6.2700000000000006E-2</c:v>
                </c:pt>
                <c:pt idx="24">
                  <c:v>-3.2599999999999997E-2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9E-4488-8E88-D441572EC7BF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(3)'!$AI$20:$AI$44</c:f>
              <c:numCache>
                <c:formatCode>General</c:formatCode>
                <c:ptCount val="25"/>
                <c:pt idx="0">
                  <c:v>0.19539999999999999</c:v>
                </c:pt>
                <c:pt idx="1">
                  <c:v>0.19539999999999999</c:v>
                </c:pt>
                <c:pt idx="2">
                  <c:v>0.1943</c:v>
                </c:pt>
                <c:pt idx="3">
                  <c:v>0.1883</c:v>
                </c:pt>
                <c:pt idx="4">
                  <c:v>0.15559999999999999</c:v>
                </c:pt>
                <c:pt idx="5">
                  <c:v>8.1299999999999997E-2</c:v>
                </c:pt>
                <c:pt idx="6">
                  <c:v>5.3999999999999999E-2</c:v>
                </c:pt>
                <c:pt idx="7">
                  <c:v>4.7800000000000002E-2</c:v>
                </c:pt>
                <c:pt idx="8">
                  <c:v>4.58E-2</c:v>
                </c:pt>
                <c:pt idx="9">
                  <c:v>4.4999999999999998E-2</c:v>
                </c:pt>
                <c:pt idx="10">
                  <c:v>4.4600000000000001E-2</c:v>
                </c:pt>
                <c:pt idx="11">
                  <c:v>4.4600000000000001E-2</c:v>
                </c:pt>
                <c:pt idx="12">
                  <c:v>4.4900000000000002E-2</c:v>
                </c:pt>
                <c:pt idx="13">
                  <c:v>4.5600000000000002E-2</c:v>
                </c:pt>
                <c:pt idx="14">
                  <c:v>4.7500000000000001E-2</c:v>
                </c:pt>
                <c:pt idx="15">
                  <c:v>5.3499999999999999E-2</c:v>
                </c:pt>
                <c:pt idx="16">
                  <c:v>8.1299999999999997E-2</c:v>
                </c:pt>
                <c:pt idx="17">
                  <c:v>0.15459999999999999</c:v>
                </c:pt>
                <c:pt idx="18">
                  <c:v>0.18129999999999999</c:v>
                </c:pt>
                <c:pt idx="19">
                  <c:v>0.18859999999999999</c:v>
                </c:pt>
                <c:pt idx="20">
                  <c:v>0.19159999999999999</c:v>
                </c:pt>
                <c:pt idx="21">
                  <c:v>0.1933</c:v>
                </c:pt>
                <c:pt idx="22">
                  <c:v>0.1943</c:v>
                </c:pt>
                <c:pt idx="23">
                  <c:v>0.19500000000000001</c:v>
                </c:pt>
                <c:pt idx="24">
                  <c:v>0.19539999999999999</c:v>
                </c:pt>
              </c:numCache>
            </c:numRef>
          </c:xVal>
          <c:yVal>
            <c:numRef>
              <c:f>'Sheet7 (3)'!$AJ$20:$AJ$44</c:f>
              <c:numCache>
                <c:formatCode>General</c:formatCode>
                <c:ptCount val="25"/>
                <c:pt idx="0">
                  <c:v>0.5877</c:v>
                </c:pt>
                <c:pt idx="1">
                  <c:v>0.61519999999999997</c:v>
                </c:pt>
                <c:pt idx="2">
                  <c:v>0.65580000000000005</c:v>
                </c:pt>
                <c:pt idx="3">
                  <c:v>0.72750000000000004</c:v>
                </c:pt>
                <c:pt idx="4">
                  <c:v>0.8518</c:v>
                </c:pt>
                <c:pt idx="5">
                  <c:v>0.82399999999999995</c:v>
                </c:pt>
                <c:pt idx="6">
                  <c:v>0.70730000000000004</c:v>
                </c:pt>
                <c:pt idx="7">
                  <c:v>0.64559999999999995</c:v>
                </c:pt>
                <c:pt idx="8">
                  <c:v>0.6099</c:v>
                </c:pt>
                <c:pt idx="9">
                  <c:v>0.58489999999999998</c:v>
                </c:pt>
                <c:pt idx="10">
                  <c:v>0.5645</c:v>
                </c:pt>
                <c:pt idx="11">
                  <c:v>0.54520000000000002</c:v>
                </c:pt>
                <c:pt idx="12">
                  <c:v>0.52459999999999996</c:v>
                </c:pt>
                <c:pt idx="13">
                  <c:v>0.49940000000000001</c:v>
                </c:pt>
                <c:pt idx="14">
                  <c:v>0.46300000000000002</c:v>
                </c:pt>
                <c:pt idx="15">
                  <c:v>0.39839999999999998</c:v>
                </c:pt>
                <c:pt idx="16">
                  <c:v>0.26989999999999997</c:v>
                </c:pt>
                <c:pt idx="17">
                  <c:v>0.28310000000000002</c:v>
                </c:pt>
                <c:pt idx="18">
                  <c:v>0.4032</c:v>
                </c:pt>
                <c:pt idx="19">
                  <c:v>0.46350000000000002</c:v>
                </c:pt>
                <c:pt idx="20">
                  <c:v>0.49890000000000001</c:v>
                </c:pt>
                <c:pt idx="21">
                  <c:v>0.5242</c:v>
                </c:pt>
                <c:pt idx="22">
                  <c:v>0.5454</c:v>
                </c:pt>
                <c:pt idx="23">
                  <c:v>0.56559999999999999</c:v>
                </c:pt>
                <c:pt idx="24">
                  <c:v>0.5877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9E-4488-8E88-D441572EC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74976"/>
        <c:axId val="212984960"/>
      </c:scatterChart>
      <c:valAx>
        <c:axId val="2129749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2984960"/>
        <c:crosses val="autoZero"/>
        <c:crossBetween val="midCat"/>
        <c:majorUnit val="0.1"/>
      </c:valAx>
      <c:valAx>
        <c:axId val="212984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2974976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93463252274691"/>
          <c:y val="2.6036339639764837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(3)'!$AR$20:$AR$68</c:f>
              <c:numCache>
                <c:formatCode>General</c:formatCode>
                <c:ptCount val="49"/>
                <c:pt idx="0">
                  <c:v>-8.0999999999999996E-3</c:v>
                </c:pt>
                <c:pt idx="1">
                  <c:v>-8.0000000000000002E-3</c:v>
                </c:pt>
                <c:pt idx="2">
                  <c:v>-7.7999999999999996E-3</c:v>
                </c:pt>
                <c:pt idx="3">
                  <c:v>-7.4999999999999997E-3</c:v>
                </c:pt>
                <c:pt idx="4">
                  <c:v>-7.0000000000000001E-3</c:v>
                </c:pt>
                <c:pt idx="5">
                  <c:v>-6.3E-3</c:v>
                </c:pt>
                <c:pt idx="6">
                  <c:v>-5.0000000000000001E-3</c:v>
                </c:pt>
                <c:pt idx="7">
                  <c:v>-1.1999999999999999E-3</c:v>
                </c:pt>
                <c:pt idx="8">
                  <c:v>1.77E-2</c:v>
                </c:pt>
                <c:pt idx="9">
                  <c:v>8.2699999999999996E-2</c:v>
                </c:pt>
                <c:pt idx="10">
                  <c:v>0.1028</c:v>
                </c:pt>
                <c:pt idx="11">
                  <c:v>0.106</c:v>
                </c:pt>
                <c:pt idx="12">
                  <c:v>0.1069</c:v>
                </c:pt>
                <c:pt idx="13">
                  <c:v>0.1071</c:v>
                </c:pt>
                <c:pt idx="14">
                  <c:v>0.1072</c:v>
                </c:pt>
                <c:pt idx="15">
                  <c:v>0.1071</c:v>
                </c:pt>
                <c:pt idx="16">
                  <c:v>0.1069</c:v>
                </c:pt>
                <c:pt idx="17">
                  <c:v>0.1065</c:v>
                </c:pt>
                <c:pt idx="18">
                  <c:v>0.1053</c:v>
                </c:pt>
                <c:pt idx="19">
                  <c:v>0.10150000000000001</c:v>
                </c:pt>
                <c:pt idx="20">
                  <c:v>8.1100000000000005E-2</c:v>
                </c:pt>
                <c:pt idx="21">
                  <c:v>1.29E-2</c:v>
                </c:pt>
                <c:pt idx="22">
                  <c:v>-5.4000000000000003E-3</c:v>
                </c:pt>
                <c:pt idx="23">
                  <c:v>-7.7000000000000002E-3</c:v>
                </c:pt>
                <c:pt idx="24">
                  <c:v>-8.0999999999999996E-3</c:v>
                </c:pt>
                <c:pt idx="25">
                  <c:v>-8.0000000000000002E-3</c:v>
                </c:pt>
                <c:pt idx="26">
                  <c:v>-7.7999999999999996E-3</c:v>
                </c:pt>
                <c:pt idx="27">
                  <c:v>-7.4999999999999997E-3</c:v>
                </c:pt>
                <c:pt idx="28">
                  <c:v>-7.0000000000000001E-3</c:v>
                </c:pt>
                <c:pt idx="29">
                  <c:v>-6.3E-3</c:v>
                </c:pt>
                <c:pt idx="30">
                  <c:v>-5.0000000000000001E-3</c:v>
                </c:pt>
                <c:pt idx="31">
                  <c:v>-1.1999999999999999E-3</c:v>
                </c:pt>
                <c:pt idx="32">
                  <c:v>1.77E-2</c:v>
                </c:pt>
                <c:pt idx="33">
                  <c:v>8.2699999999999996E-2</c:v>
                </c:pt>
                <c:pt idx="34">
                  <c:v>0.1028</c:v>
                </c:pt>
                <c:pt idx="35">
                  <c:v>0.106</c:v>
                </c:pt>
                <c:pt idx="36">
                  <c:v>0.1069</c:v>
                </c:pt>
                <c:pt idx="37">
                  <c:v>0.1071</c:v>
                </c:pt>
                <c:pt idx="38">
                  <c:v>0.1072</c:v>
                </c:pt>
                <c:pt idx="39">
                  <c:v>0.1071</c:v>
                </c:pt>
                <c:pt idx="40">
                  <c:v>0.1069</c:v>
                </c:pt>
                <c:pt idx="41">
                  <c:v>0.1065</c:v>
                </c:pt>
                <c:pt idx="42">
                  <c:v>0.1053</c:v>
                </c:pt>
                <c:pt idx="43">
                  <c:v>0.10150000000000001</c:v>
                </c:pt>
                <c:pt idx="44">
                  <c:v>8.1100000000000005E-2</c:v>
                </c:pt>
                <c:pt idx="45">
                  <c:v>1.29E-2</c:v>
                </c:pt>
                <c:pt idx="46">
                  <c:v>-5.4000000000000003E-3</c:v>
                </c:pt>
                <c:pt idx="47">
                  <c:v>-7.7000000000000002E-3</c:v>
                </c:pt>
                <c:pt idx="48">
                  <c:v>-8.0999999999999996E-3</c:v>
                </c:pt>
              </c:numCache>
            </c:numRef>
          </c:xVal>
          <c:yVal>
            <c:numRef>
              <c:f>'Sheet7 (3)'!$AS$20:$AS$68</c:f>
              <c:numCache>
                <c:formatCode>General</c:formatCode>
                <c:ptCount val="49"/>
                <c:pt idx="0">
                  <c:v>5.4899999999999997E-2</c:v>
                </c:pt>
                <c:pt idx="1">
                  <c:v>3.5099999999999999E-2</c:v>
                </c:pt>
                <c:pt idx="2">
                  <c:v>1.9199999999999998E-2</c:v>
                </c:pt>
                <c:pt idx="3">
                  <c:v>4.4000000000000003E-3</c:v>
                </c:pt>
                <c:pt idx="4">
                  <c:v>-1.12E-2</c:v>
                </c:pt>
                <c:pt idx="5">
                  <c:v>-3.0300000000000001E-2</c:v>
                </c:pt>
                <c:pt idx="6">
                  <c:v>-5.8000000000000003E-2</c:v>
                </c:pt>
                <c:pt idx="7">
                  <c:v>-0.10879999999999999</c:v>
                </c:pt>
                <c:pt idx="8">
                  <c:v>-0.22750000000000001</c:v>
                </c:pt>
                <c:pt idx="9">
                  <c:v>-0.2417</c:v>
                </c:pt>
                <c:pt idx="10">
                  <c:v>-0.1181</c:v>
                </c:pt>
                <c:pt idx="11">
                  <c:v>-6.2700000000000006E-2</c:v>
                </c:pt>
                <c:pt idx="12">
                  <c:v>-3.2599999999999997E-2</c:v>
                </c:pt>
                <c:pt idx="13">
                  <c:v>-1.21E-2</c:v>
                </c:pt>
                <c:pt idx="14">
                  <c:v>4.4999999999999997E-3</c:v>
                </c:pt>
                <c:pt idx="15">
                  <c:v>0.02</c:v>
                </c:pt>
                <c:pt idx="16">
                  <c:v>3.6499999999999998E-2</c:v>
                </c:pt>
                <c:pt idx="17">
                  <c:v>5.7000000000000002E-2</c:v>
                </c:pt>
                <c:pt idx="18">
                  <c:v>8.6800000000000002E-2</c:v>
                </c:pt>
                <c:pt idx="19">
                  <c:v>0.1419</c:v>
                </c:pt>
                <c:pt idx="20">
                  <c:v>0.26860000000000001</c:v>
                </c:pt>
                <c:pt idx="21">
                  <c:v>0.27310000000000001</c:v>
                </c:pt>
                <c:pt idx="22">
                  <c:v>0.14030000000000001</c:v>
                </c:pt>
                <c:pt idx="23">
                  <c:v>8.4400000000000003E-2</c:v>
                </c:pt>
                <c:pt idx="24">
                  <c:v>5.4899999999999997E-2</c:v>
                </c:pt>
                <c:pt idx="25">
                  <c:v>3.5099999999999999E-2</c:v>
                </c:pt>
                <c:pt idx="26">
                  <c:v>1.9199999999999998E-2</c:v>
                </c:pt>
                <c:pt idx="27">
                  <c:v>4.4000000000000003E-3</c:v>
                </c:pt>
                <c:pt idx="28">
                  <c:v>-1.12E-2</c:v>
                </c:pt>
                <c:pt idx="29">
                  <c:v>-3.0300000000000001E-2</c:v>
                </c:pt>
                <c:pt idx="30">
                  <c:v>-5.8000000000000003E-2</c:v>
                </c:pt>
                <c:pt idx="31">
                  <c:v>-0.10879999999999999</c:v>
                </c:pt>
                <c:pt idx="32">
                  <c:v>-0.22750000000000001</c:v>
                </c:pt>
                <c:pt idx="33">
                  <c:v>-0.2417</c:v>
                </c:pt>
                <c:pt idx="34">
                  <c:v>-0.1181</c:v>
                </c:pt>
                <c:pt idx="35">
                  <c:v>-6.2700000000000006E-2</c:v>
                </c:pt>
                <c:pt idx="36">
                  <c:v>-3.2599999999999997E-2</c:v>
                </c:pt>
                <c:pt idx="37">
                  <c:v>-1.21E-2</c:v>
                </c:pt>
                <c:pt idx="38">
                  <c:v>4.4999999999999997E-3</c:v>
                </c:pt>
                <c:pt idx="39">
                  <c:v>0.02</c:v>
                </c:pt>
                <c:pt idx="40">
                  <c:v>3.6499999999999998E-2</c:v>
                </c:pt>
                <c:pt idx="41">
                  <c:v>5.6899999999999999E-2</c:v>
                </c:pt>
                <c:pt idx="42">
                  <c:v>8.6800000000000002E-2</c:v>
                </c:pt>
                <c:pt idx="43">
                  <c:v>0.1419</c:v>
                </c:pt>
                <c:pt idx="44">
                  <c:v>0.26860000000000001</c:v>
                </c:pt>
                <c:pt idx="45">
                  <c:v>0.27310000000000001</c:v>
                </c:pt>
                <c:pt idx="46">
                  <c:v>0.14030000000000001</c:v>
                </c:pt>
                <c:pt idx="47">
                  <c:v>8.4400000000000003E-2</c:v>
                </c:pt>
                <c:pt idx="48">
                  <c:v>5.4899999999999997E-2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43-4259-96A1-F1C31C458F0C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(3)'!$AO$20:$AO$68</c:f>
              <c:numCache>
                <c:formatCode>General</c:formatCode>
                <c:ptCount val="49"/>
                <c:pt idx="0">
                  <c:v>4.4900000000000002E-2</c:v>
                </c:pt>
                <c:pt idx="1">
                  <c:v>4.5600000000000002E-2</c:v>
                </c:pt>
                <c:pt idx="2">
                  <c:v>4.7500000000000001E-2</c:v>
                </c:pt>
                <c:pt idx="3">
                  <c:v>5.3499999999999999E-2</c:v>
                </c:pt>
                <c:pt idx="4">
                  <c:v>8.1299999999999997E-2</c:v>
                </c:pt>
                <c:pt idx="5">
                  <c:v>0.15459999999999999</c:v>
                </c:pt>
                <c:pt idx="6">
                  <c:v>0.18129999999999999</c:v>
                </c:pt>
                <c:pt idx="7">
                  <c:v>0.18859999999999999</c:v>
                </c:pt>
                <c:pt idx="8">
                  <c:v>0.19159999999999999</c:v>
                </c:pt>
                <c:pt idx="9">
                  <c:v>0.1933</c:v>
                </c:pt>
                <c:pt idx="10">
                  <c:v>0.1943</c:v>
                </c:pt>
                <c:pt idx="11">
                  <c:v>0.19500000000000001</c:v>
                </c:pt>
                <c:pt idx="12">
                  <c:v>0.19539999999999999</c:v>
                </c:pt>
                <c:pt idx="13">
                  <c:v>0.19539999999999999</c:v>
                </c:pt>
                <c:pt idx="14">
                  <c:v>0.1943</c:v>
                </c:pt>
                <c:pt idx="15">
                  <c:v>0.1883</c:v>
                </c:pt>
                <c:pt idx="16">
                  <c:v>0.15559999999999999</c:v>
                </c:pt>
                <c:pt idx="17">
                  <c:v>8.1299999999999997E-2</c:v>
                </c:pt>
                <c:pt idx="18">
                  <c:v>5.3999999999999999E-2</c:v>
                </c:pt>
                <c:pt idx="19">
                  <c:v>4.7800000000000002E-2</c:v>
                </c:pt>
                <c:pt idx="20">
                  <c:v>4.58E-2</c:v>
                </c:pt>
                <c:pt idx="21">
                  <c:v>4.4999999999999998E-2</c:v>
                </c:pt>
                <c:pt idx="22">
                  <c:v>4.4600000000000001E-2</c:v>
                </c:pt>
                <c:pt idx="23">
                  <c:v>4.4600000000000001E-2</c:v>
                </c:pt>
                <c:pt idx="24">
                  <c:v>4.4900000000000002E-2</c:v>
                </c:pt>
                <c:pt idx="25">
                  <c:v>4.5600000000000002E-2</c:v>
                </c:pt>
                <c:pt idx="26">
                  <c:v>4.7500000000000001E-2</c:v>
                </c:pt>
                <c:pt idx="27">
                  <c:v>5.3499999999999999E-2</c:v>
                </c:pt>
                <c:pt idx="28">
                  <c:v>8.1299999999999997E-2</c:v>
                </c:pt>
                <c:pt idx="29">
                  <c:v>0.15459999999999999</c:v>
                </c:pt>
                <c:pt idx="30">
                  <c:v>0.18129999999999999</c:v>
                </c:pt>
                <c:pt idx="31">
                  <c:v>0.18859999999999999</c:v>
                </c:pt>
                <c:pt idx="32">
                  <c:v>0.19159999999999999</c:v>
                </c:pt>
                <c:pt idx="33">
                  <c:v>0.1933</c:v>
                </c:pt>
                <c:pt idx="34">
                  <c:v>0.1943</c:v>
                </c:pt>
                <c:pt idx="35">
                  <c:v>0.19500000000000001</c:v>
                </c:pt>
                <c:pt idx="36">
                  <c:v>0.19539999999999999</c:v>
                </c:pt>
                <c:pt idx="37">
                  <c:v>0.19539999999999999</c:v>
                </c:pt>
                <c:pt idx="38">
                  <c:v>0.1943</c:v>
                </c:pt>
                <c:pt idx="39">
                  <c:v>0.1883</c:v>
                </c:pt>
                <c:pt idx="40">
                  <c:v>0.15559999999999999</c:v>
                </c:pt>
                <c:pt idx="41">
                  <c:v>8.1299999999999997E-2</c:v>
                </c:pt>
                <c:pt idx="42">
                  <c:v>5.3999999999999999E-2</c:v>
                </c:pt>
                <c:pt idx="43">
                  <c:v>4.7800000000000002E-2</c:v>
                </c:pt>
                <c:pt idx="44">
                  <c:v>4.58E-2</c:v>
                </c:pt>
                <c:pt idx="45">
                  <c:v>4.4999999999999998E-2</c:v>
                </c:pt>
                <c:pt idx="46">
                  <c:v>4.4600000000000001E-2</c:v>
                </c:pt>
                <c:pt idx="47">
                  <c:v>4.4600000000000001E-2</c:v>
                </c:pt>
                <c:pt idx="48">
                  <c:v>4.4900000000000002E-2</c:v>
                </c:pt>
              </c:numCache>
            </c:numRef>
          </c:xVal>
          <c:yVal>
            <c:numRef>
              <c:f>'Sheet7 (3)'!$AP$20:$AP$68</c:f>
              <c:numCache>
                <c:formatCode>General</c:formatCode>
                <c:ptCount val="49"/>
                <c:pt idx="0">
                  <c:v>0.52459999999999996</c:v>
                </c:pt>
                <c:pt idx="1">
                  <c:v>0.49940000000000001</c:v>
                </c:pt>
                <c:pt idx="2">
                  <c:v>0.46300000000000002</c:v>
                </c:pt>
                <c:pt idx="3">
                  <c:v>0.39839999999999998</c:v>
                </c:pt>
                <c:pt idx="4">
                  <c:v>0.26979999999999998</c:v>
                </c:pt>
                <c:pt idx="5">
                  <c:v>0.28310000000000002</c:v>
                </c:pt>
                <c:pt idx="6">
                  <c:v>0.4032</c:v>
                </c:pt>
                <c:pt idx="7">
                  <c:v>0.46350000000000002</c:v>
                </c:pt>
                <c:pt idx="8">
                  <c:v>0.49890000000000001</c:v>
                </c:pt>
                <c:pt idx="9">
                  <c:v>0.5242</c:v>
                </c:pt>
                <c:pt idx="10">
                  <c:v>0.5454</c:v>
                </c:pt>
                <c:pt idx="11">
                  <c:v>0.56559999999999999</c:v>
                </c:pt>
                <c:pt idx="12">
                  <c:v>0.5877</c:v>
                </c:pt>
                <c:pt idx="13">
                  <c:v>0.61519999999999997</c:v>
                </c:pt>
                <c:pt idx="14">
                  <c:v>0.65580000000000005</c:v>
                </c:pt>
                <c:pt idx="15">
                  <c:v>0.72750000000000004</c:v>
                </c:pt>
                <c:pt idx="16">
                  <c:v>0.8518</c:v>
                </c:pt>
                <c:pt idx="17">
                  <c:v>0.82399999999999995</c:v>
                </c:pt>
                <c:pt idx="18">
                  <c:v>0.70730000000000004</c:v>
                </c:pt>
                <c:pt idx="19">
                  <c:v>0.64559999999999995</c:v>
                </c:pt>
                <c:pt idx="20">
                  <c:v>0.6099</c:v>
                </c:pt>
                <c:pt idx="21">
                  <c:v>0.58489999999999998</c:v>
                </c:pt>
                <c:pt idx="22">
                  <c:v>0.5645</c:v>
                </c:pt>
                <c:pt idx="23">
                  <c:v>0.54520000000000002</c:v>
                </c:pt>
                <c:pt idx="24">
                  <c:v>0.52459999999999996</c:v>
                </c:pt>
                <c:pt idx="25">
                  <c:v>0.49940000000000001</c:v>
                </c:pt>
                <c:pt idx="26">
                  <c:v>0.46300000000000002</c:v>
                </c:pt>
                <c:pt idx="27">
                  <c:v>0.39839999999999998</c:v>
                </c:pt>
                <c:pt idx="28">
                  <c:v>0.26989999999999997</c:v>
                </c:pt>
                <c:pt idx="29">
                  <c:v>0.28310000000000002</c:v>
                </c:pt>
                <c:pt idx="30">
                  <c:v>0.4032</c:v>
                </c:pt>
                <c:pt idx="31">
                  <c:v>0.46350000000000002</c:v>
                </c:pt>
                <c:pt idx="32">
                  <c:v>0.49890000000000001</c:v>
                </c:pt>
                <c:pt idx="33">
                  <c:v>0.5242</c:v>
                </c:pt>
                <c:pt idx="34">
                  <c:v>0.5454</c:v>
                </c:pt>
                <c:pt idx="35">
                  <c:v>0.56559999999999999</c:v>
                </c:pt>
                <c:pt idx="36">
                  <c:v>0.5877</c:v>
                </c:pt>
                <c:pt idx="37">
                  <c:v>0.61519999999999997</c:v>
                </c:pt>
                <c:pt idx="38">
                  <c:v>0.65580000000000005</c:v>
                </c:pt>
                <c:pt idx="39">
                  <c:v>0.72750000000000004</c:v>
                </c:pt>
                <c:pt idx="40">
                  <c:v>0.85170000000000001</c:v>
                </c:pt>
                <c:pt idx="41">
                  <c:v>0.82399999999999995</c:v>
                </c:pt>
                <c:pt idx="42">
                  <c:v>0.70730000000000004</c:v>
                </c:pt>
                <c:pt idx="43">
                  <c:v>0.64559999999999995</c:v>
                </c:pt>
                <c:pt idx="44">
                  <c:v>0.6099</c:v>
                </c:pt>
                <c:pt idx="45">
                  <c:v>0.58489999999999998</c:v>
                </c:pt>
                <c:pt idx="46">
                  <c:v>0.5645</c:v>
                </c:pt>
                <c:pt idx="47">
                  <c:v>0.54520000000000002</c:v>
                </c:pt>
                <c:pt idx="48">
                  <c:v>0.52470000000000006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43-4259-96A1-F1C31C458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70976"/>
        <c:axId val="213072512"/>
      </c:scatterChart>
      <c:valAx>
        <c:axId val="2130709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3072512"/>
        <c:crosses val="autoZero"/>
        <c:crossBetween val="midCat"/>
        <c:majorUnit val="0.1"/>
      </c:valAx>
      <c:valAx>
        <c:axId val="213072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070976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(4)'!$N$20:$N$49</c:f>
              <c:numCache>
                <c:formatCode>General</c:formatCode>
                <c:ptCount val="30"/>
                <c:pt idx="0">
                  <c:v>1.6E-2</c:v>
                </c:pt>
                <c:pt idx="1">
                  <c:v>1.54E-2</c:v>
                </c:pt>
                <c:pt idx="2">
                  <c:v>1.54E-2</c:v>
                </c:pt>
                <c:pt idx="3">
                  <c:v>1.55E-2</c:v>
                </c:pt>
              </c:numCache>
            </c:numRef>
          </c:xVal>
          <c:yVal>
            <c:numRef>
              <c:f>'Sheet7 (4)'!$O$20:$O$49</c:f>
              <c:numCache>
                <c:formatCode>General</c:formatCode>
                <c:ptCount val="30"/>
                <c:pt idx="0">
                  <c:v>0.34470000000000001</c:v>
                </c:pt>
                <c:pt idx="1">
                  <c:v>0.31630000000000003</c:v>
                </c:pt>
                <c:pt idx="2">
                  <c:v>0.29580000000000001</c:v>
                </c:pt>
                <c:pt idx="3">
                  <c:v>0.27850000000000003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3F-4FD0-B14A-543E0E72610A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(4)'!$K$20:$K$44</c:f>
              <c:numCache>
                <c:formatCode>General</c:formatCode>
                <c:ptCount val="25"/>
                <c:pt idx="0">
                  <c:v>-2.2599999999999999E-2</c:v>
                </c:pt>
                <c:pt idx="1">
                  <c:v>-2.2200000000000001E-2</c:v>
                </c:pt>
                <c:pt idx="2">
                  <c:v>-2.1299999999999999E-2</c:v>
                </c:pt>
                <c:pt idx="3">
                  <c:v>-1.8800000000000001E-2</c:v>
                </c:pt>
              </c:numCache>
            </c:numRef>
          </c:xVal>
          <c:yVal>
            <c:numRef>
              <c:f>'Sheet7 (4)'!$L$20:$L$44</c:f>
              <c:numCache>
                <c:formatCode>General</c:formatCode>
                <c:ptCount val="25"/>
                <c:pt idx="0">
                  <c:v>0.626</c:v>
                </c:pt>
                <c:pt idx="1">
                  <c:v>0.60529999999999995</c:v>
                </c:pt>
                <c:pt idx="2">
                  <c:v>0.5786</c:v>
                </c:pt>
                <c:pt idx="3">
                  <c:v>0.53759999999999997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3F-4FD0-B14A-543E0E726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72224"/>
        <c:axId val="213173760"/>
      </c:scatterChart>
      <c:valAx>
        <c:axId val="2131722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3173760"/>
        <c:crosses val="autoZero"/>
        <c:crossBetween val="midCat"/>
        <c:majorUnit val="0.1"/>
      </c:valAx>
      <c:valAx>
        <c:axId val="213173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172224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(4)'!$T$20:$T$49</c:f>
              <c:numCache>
                <c:formatCode>General</c:formatCode>
                <c:ptCount val="30"/>
                <c:pt idx="0">
                  <c:v>2.1499999999999998E-2</c:v>
                </c:pt>
                <c:pt idx="1">
                  <c:v>1.67E-2</c:v>
                </c:pt>
                <c:pt idx="2">
                  <c:v>1.5599999999999999E-2</c:v>
                </c:pt>
                <c:pt idx="3">
                  <c:v>1.54E-2</c:v>
                </c:pt>
                <c:pt idx="4">
                  <c:v>1.54E-2</c:v>
                </c:pt>
                <c:pt idx="5">
                  <c:v>1.5699999999999999E-2</c:v>
                </c:pt>
                <c:pt idx="6">
                  <c:v>1.61E-2</c:v>
                </c:pt>
              </c:numCache>
            </c:numRef>
          </c:xVal>
          <c:yVal>
            <c:numRef>
              <c:f>'Sheet7 (4)'!$U$20:$U$49</c:f>
              <c:numCache>
                <c:formatCode>General</c:formatCode>
                <c:ptCount val="30"/>
                <c:pt idx="0">
                  <c:v>0.43430000000000002</c:v>
                </c:pt>
                <c:pt idx="1">
                  <c:v>0.36499999999999999</c:v>
                </c:pt>
                <c:pt idx="2">
                  <c:v>0.32900000000000001</c:v>
                </c:pt>
                <c:pt idx="3">
                  <c:v>0.30549999999999999</c:v>
                </c:pt>
                <c:pt idx="4">
                  <c:v>0.28699999999999998</c:v>
                </c:pt>
                <c:pt idx="5">
                  <c:v>0.2702</c:v>
                </c:pt>
                <c:pt idx="6">
                  <c:v>0.25280000000000002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0B-483D-8DC8-2FA6048C6A00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(4)'!$Q$20:$Q$44</c:f>
              <c:numCache>
                <c:formatCode>General</c:formatCode>
                <c:ptCount val="25"/>
                <c:pt idx="0">
                  <c:v>-2.2700000000000001E-2</c:v>
                </c:pt>
                <c:pt idx="1">
                  <c:v>-2.2599999999999999E-2</c:v>
                </c:pt>
                <c:pt idx="2">
                  <c:v>-2.2499999999999999E-2</c:v>
                </c:pt>
                <c:pt idx="3">
                  <c:v>-2.18E-2</c:v>
                </c:pt>
                <c:pt idx="4">
                  <c:v>-2.0299999999999999E-2</c:v>
                </c:pt>
                <c:pt idx="5">
                  <c:v>-1.6E-2</c:v>
                </c:pt>
                <c:pt idx="6">
                  <c:v>2.7000000000000001E-3</c:v>
                </c:pt>
              </c:numCache>
            </c:numRef>
          </c:xVal>
          <c:yVal>
            <c:numRef>
              <c:f>'Sheet7 (4)'!$R$20:$R$44</c:f>
              <c:numCache>
                <c:formatCode>General</c:formatCode>
                <c:ptCount val="25"/>
                <c:pt idx="0">
                  <c:v>0.65390000000000004</c:v>
                </c:pt>
                <c:pt idx="1">
                  <c:v>0.63539999999999996</c:v>
                </c:pt>
                <c:pt idx="2">
                  <c:v>0.61609999999999998</c:v>
                </c:pt>
                <c:pt idx="3">
                  <c:v>0.59299999999999997</c:v>
                </c:pt>
                <c:pt idx="4">
                  <c:v>0.56079999999999997</c:v>
                </c:pt>
                <c:pt idx="5">
                  <c:v>0.50560000000000005</c:v>
                </c:pt>
                <c:pt idx="6">
                  <c:v>0.38919999999999999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0B-483D-8DC8-2FA6048C6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66624"/>
        <c:axId val="212680704"/>
      </c:scatterChart>
      <c:valAx>
        <c:axId val="2126666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2680704"/>
        <c:crosses val="autoZero"/>
        <c:crossBetween val="midCat"/>
        <c:majorUnit val="0.1"/>
      </c:valAx>
      <c:valAx>
        <c:axId val="212680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2666624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(4)'!$Z$20:$Z$32</c:f>
              <c:numCache>
                <c:formatCode>General</c:formatCode>
                <c:ptCount val="13"/>
                <c:pt idx="0">
                  <c:v>0.1426</c:v>
                </c:pt>
                <c:pt idx="1">
                  <c:v>0.1246</c:v>
                </c:pt>
                <c:pt idx="2">
                  <c:v>5.3100000000000001E-2</c:v>
                </c:pt>
                <c:pt idx="3">
                  <c:v>2.1499999999999998E-2</c:v>
                </c:pt>
                <c:pt idx="4">
                  <c:v>1.67E-2</c:v>
                </c:pt>
                <c:pt idx="5">
                  <c:v>1.5599999999999999E-2</c:v>
                </c:pt>
                <c:pt idx="6">
                  <c:v>1.54E-2</c:v>
                </c:pt>
                <c:pt idx="7">
                  <c:v>1.54E-2</c:v>
                </c:pt>
                <c:pt idx="8">
                  <c:v>1.5699999999999999E-2</c:v>
                </c:pt>
                <c:pt idx="9">
                  <c:v>1.61E-2</c:v>
                </c:pt>
                <c:pt idx="10">
                  <c:v>1.6899999999999998E-2</c:v>
                </c:pt>
                <c:pt idx="11">
                  <c:v>1.84E-2</c:v>
                </c:pt>
                <c:pt idx="12">
                  <c:v>2.23E-2</c:v>
                </c:pt>
              </c:numCache>
            </c:numRef>
          </c:xVal>
          <c:yVal>
            <c:numRef>
              <c:f>'Sheet7 (4)'!$AA$20:$AA$32</c:f>
              <c:numCache>
                <c:formatCode>General</c:formatCode>
                <c:ptCount val="13"/>
                <c:pt idx="0">
                  <c:v>0.41160000000000002</c:v>
                </c:pt>
                <c:pt idx="1">
                  <c:v>0.53210000000000002</c:v>
                </c:pt>
                <c:pt idx="2">
                  <c:v>0.5766</c:v>
                </c:pt>
                <c:pt idx="3">
                  <c:v>0.43430000000000002</c:v>
                </c:pt>
                <c:pt idx="4">
                  <c:v>0.36499999999999999</c:v>
                </c:pt>
                <c:pt idx="5">
                  <c:v>0.32900000000000001</c:v>
                </c:pt>
                <c:pt idx="6">
                  <c:v>0.30549999999999999</c:v>
                </c:pt>
                <c:pt idx="7">
                  <c:v>0.28699999999999998</c:v>
                </c:pt>
                <c:pt idx="8">
                  <c:v>0.2702</c:v>
                </c:pt>
                <c:pt idx="9">
                  <c:v>0.25280000000000002</c:v>
                </c:pt>
                <c:pt idx="10">
                  <c:v>0.23219999999999999</c:v>
                </c:pt>
                <c:pt idx="11">
                  <c:v>0.20349999999999999</c:v>
                </c:pt>
                <c:pt idx="12">
                  <c:v>0.1542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3D-4FC2-A114-1FCC7396F6EE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(4)'!$W$20:$W$32</c:f>
              <c:numCache>
                <c:formatCode>General</c:formatCode>
                <c:ptCount val="13"/>
                <c:pt idx="0">
                  <c:v>-1.9300000000000001E-2</c:v>
                </c:pt>
                <c:pt idx="1">
                  <c:v>-2.1499999999999998E-2</c:v>
                </c:pt>
                <c:pt idx="2">
                  <c:v>-2.24E-2</c:v>
                </c:pt>
                <c:pt idx="3">
                  <c:v>-2.2700000000000001E-2</c:v>
                </c:pt>
                <c:pt idx="4">
                  <c:v>-2.2599999999999999E-2</c:v>
                </c:pt>
                <c:pt idx="5">
                  <c:v>-2.2499999999999999E-2</c:v>
                </c:pt>
                <c:pt idx="6">
                  <c:v>-2.18E-2</c:v>
                </c:pt>
                <c:pt idx="7">
                  <c:v>-2.0299999999999999E-2</c:v>
                </c:pt>
                <c:pt idx="8">
                  <c:v>-1.6E-2</c:v>
                </c:pt>
                <c:pt idx="9">
                  <c:v>2.7000000000000001E-3</c:v>
                </c:pt>
                <c:pt idx="10">
                  <c:v>7.3499999999999996E-2</c:v>
                </c:pt>
                <c:pt idx="11">
                  <c:v>0.1079</c:v>
                </c:pt>
                <c:pt idx="12">
                  <c:v>0.11650000000000001</c:v>
                </c:pt>
              </c:numCache>
            </c:numRef>
          </c:xVal>
          <c:yVal>
            <c:numRef>
              <c:f>'Sheet7 (4)'!$X$20:$X$32</c:f>
              <c:numCache>
                <c:formatCode>General</c:formatCode>
                <c:ptCount val="13"/>
                <c:pt idx="0">
                  <c:v>0.73699999999999999</c:v>
                </c:pt>
                <c:pt idx="1">
                  <c:v>0.69950000000000001</c:v>
                </c:pt>
                <c:pt idx="2">
                  <c:v>0.67410000000000003</c:v>
                </c:pt>
                <c:pt idx="3">
                  <c:v>0.65390000000000004</c:v>
                </c:pt>
                <c:pt idx="4">
                  <c:v>0.63539999999999996</c:v>
                </c:pt>
                <c:pt idx="5">
                  <c:v>0.61609999999999998</c:v>
                </c:pt>
                <c:pt idx="6">
                  <c:v>0.59299999999999997</c:v>
                </c:pt>
                <c:pt idx="7">
                  <c:v>0.56079999999999997</c:v>
                </c:pt>
                <c:pt idx="8">
                  <c:v>0.50560000000000005</c:v>
                </c:pt>
                <c:pt idx="9">
                  <c:v>0.38919999999999999</c:v>
                </c:pt>
                <c:pt idx="10">
                  <c:v>0.34050000000000002</c:v>
                </c:pt>
                <c:pt idx="11">
                  <c:v>0.4748</c:v>
                </c:pt>
                <c:pt idx="12">
                  <c:v>0.54259999999999997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3D-4FC2-A114-1FCC7396F6EE}"/>
            </c:ext>
          </c:extLst>
        </c:ser>
        <c:ser>
          <c:idx val="1"/>
          <c:order val="2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'Sheet7 (4)'!$W$35:$W$36</c:f>
              <c:numCache>
                <c:formatCode>General</c:formatCode>
                <c:ptCount val="2"/>
                <c:pt idx="0">
                  <c:v>4.7500000000000001E-2</c:v>
                </c:pt>
                <c:pt idx="1">
                  <c:v>7.9100000000000004E-2</c:v>
                </c:pt>
              </c:numCache>
            </c:numRef>
          </c:xVal>
          <c:yVal>
            <c:numRef>
              <c:f>'Sheet7 (4)'!$X$35:$X$36</c:f>
              <c:numCache>
                <c:formatCode>General</c:formatCode>
                <c:ptCount val="2"/>
                <c:pt idx="0">
                  <c:v>0.64139999999999997</c:v>
                </c:pt>
                <c:pt idx="1">
                  <c:v>0.2757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3D-4FC2-A114-1FCC7396F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38784"/>
        <c:axId val="179240320"/>
      </c:scatterChart>
      <c:valAx>
        <c:axId val="1792387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79240320"/>
        <c:crosses val="autoZero"/>
        <c:crossBetween val="midCat"/>
        <c:majorUnit val="0.1"/>
      </c:valAx>
      <c:valAx>
        <c:axId val="179240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79238784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(4)'!$AL$20:$AL$49</c:f>
              <c:numCache>
                <c:formatCode>General</c:formatCode>
                <c:ptCount val="30"/>
                <c:pt idx="0">
                  <c:v>0.02</c:v>
                </c:pt>
                <c:pt idx="1">
                  <c:v>1.9400000000000001E-2</c:v>
                </c:pt>
                <c:pt idx="2">
                  <c:v>1.8800000000000001E-2</c:v>
                </c:pt>
                <c:pt idx="3">
                  <c:v>1.84E-2</c:v>
                </c:pt>
                <c:pt idx="4">
                  <c:v>1.7999999999999999E-2</c:v>
                </c:pt>
                <c:pt idx="5">
                  <c:v>1.77E-2</c:v>
                </c:pt>
                <c:pt idx="6">
                  <c:v>1.7399999999999999E-2</c:v>
                </c:pt>
                <c:pt idx="7">
                  <c:v>1.7100000000000001E-2</c:v>
                </c:pt>
                <c:pt idx="8">
                  <c:v>1.6899999999999998E-2</c:v>
                </c:pt>
                <c:pt idx="9">
                  <c:v>1.67E-2</c:v>
                </c:pt>
                <c:pt idx="10">
                  <c:v>1.6500000000000001E-2</c:v>
                </c:pt>
                <c:pt idx="11">
                  <c:v>1.6400000000000001E-2</c:v>
                </c:pt>
                <c:pt idx="12">
                  <c:v>1.6199999999999999E-2</c:v>
                </c:pt>
              </c:numCache>
            </c:numRef>
          </c:xVal>
          <c:yVal>
            <c:numRef>
              <c:f>'Sheet7 (4)'!$AM$20:$AM$49</c:f>
              <c:numCache>
                <c:formatCode>General</c:formatCode>
                <c:ptCount val="30"/>
                <c:pt idx="0">
                  <c:v>0.4178</c:v>
                </c:pt>
                <c:pt idx="1">
                  <c:v>0.41010000000000002</c:v>
                </c:pt>
                <c:pt idx="2">
                  <c:v>0.40310000000000001</c:v>
                </c:pt>
                <c:pt idx="3">
                  <c:v>0.39650000000000002</c:v>
                </c:pt>
                <c:pt idx="4">
                  <c:v>0.39040000000000002</c:v>
                </c:pt>
                <c:pt idx="5">
                  <c:v>0.38469999999999999</c:v>
                </c:pt>
                <c:pt idx="6">
                  <c:v>0.37940000000000002</c:v>
                </c:pt>
                <c:pt idx="7">
                  <c:v>0.37440000000000001</c:v>
                </c:pt>
                <c:pt idx="8">
                  <c:v>0.36969999999999997</c:v>
                </c:pt>
                <c:pt idx="9">
                  <c:v>0.36530000000000001</c:v>
                </c:pt>
                <c:pt idx="10">
                  <c:v>0.36109999999999998</c:v>
                </c:pt>
                <c:pt idx="11">
                  <c:v>0.35720000000000002</c:v>
                </c:pt>
                <c:pt idx="12">
                  <c:v>0.35339999999999999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5D-4E2F-8CC3-FB389E919BFF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(4)'!$AI$20:$AI$44</c:f>
              <c:numCache>
                <c:formatCode>General</c:formatCode>
                <c:ptCount val="25"/>
                <c:pt idx="0">
                  <c:v>-6.6E-3</c:v>
                </c:pt>
                <c:pt idx="1">
                  <c:v>-4.4000000000000003E-3</c:v>
                </c:pt>
                <c:pt idx="2">
                  <c:v>-1.6999999999999999E-3</c:v>
                </c:pt>
                <c:pt idx="3">
                  <c:v>1.4E-3</c:v>
                </c:pt>
                <c:pt idx="4">
                  <c:v>5.1000000000000004E-3</c:v>
                </c:pt>
                <c:pt idx="5">
                  <c:v>9.4000000000000004E-3</c:v>
                </c:pt>
                <c:pt idx="6">
                  <c:v>1.44E-2</c:v>
                </c:pt>
                <c:pt idx="7">
                  <c:v>2.0199999999999999E-2</c:v>
                </c:pt>
                <c:pt idx="8">
                  <c:v>2.6800000000000001E-2</c:v>
                </c:pt>
                <c:pt idx="9">
                  <c:v>3.4000000000000002E-2</c:v>
                </c:pt>
                <c:pt idx="10">
                  <c:v>4.1599999999999998E-2</c:v>
                </c:pt>
                <c:pt idx="11">
                  <c:v>4.9399999999999999E-2</c:v>
                </c:pt>
                <c:pt idx="12">
                  <c:v>5.7099999999999998E-2</c:v>
                </c:pt>
              </c:numCache>
            </c:numRef>
          </c:xVal>
          <c:yVal>
            <c:numRef>
              <c:f>'Sheet7 (4)'!$AJ$20:$AJ$44</c:f>
              <c:numCache>
                <c:formatCode>General</c:formatCode>
                <c:ptCount val="25"/>
                <c:pt idx="0">
                  <c:v>0.43469999999999998</c:v>
                </c:pt>
                <c:pt idx="1">
                  <c:v>0.42209999999999998</c:v>
                </c:pt>
                <c:pt idx="2">
                  <c:v>0.40870000000000001</c:v>
                </c:pt>
                <c:pt idx="3">
                  <c:v>0.39460000000000001</c:v>
                </c:pt>
                <c:pt idx="4">
                  <c:v>0.37990000000000002</c:v>
                </c:pt>
                <c:pt idx="5">
                  <c:v>0.36509999999999998</c:v>
                </c:pt>
                <c:pt idx="6">
                  <c:v>0.35070000000000001</c:v>
                </c:pt>
                <c:pt idx="7">
                  <c:v>0.33729999999999999</c:v>
                </c:pt>
                <c:pt idx="8">
                  <c:v>0.32590000000000002</c:v>
                </c:pt>
                <c:pt idx="9">
                  <c:v>0.31759999999999999</c:v>
                </c:pt>
                <c:pt idx="10">
                  <c:v>0.313</c:v>
                </c:pt>
                <c:pt idx="11">
                  <c:v>0.31280000000000002</c:v>
                </c:pt>
                <c:pt idx="12">
                  <c:v>0.317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5D-4E2F-8CC3-FB389E919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03360"/>
        <c:axId val="213104896"/>
      </c:scatterChart>
      <c:valAx>
        <c:axId val="2131033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3104896"/>
        <c:crosses val="autoZero"/>
        <c:crossBetween val="midCat"/>
        <c:majorUnit val="0.1"/>
      </c:valAx>
      <c:valAx>
        <c:axId val="213104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103360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93463252274691"/>
          <c:y val="2.6036339639764837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(4)'!$AR$20:$AR$68</c:f>
              <c:numCache>
                <c:formatCode>General</c:formatCode>
                <c:ptCount val="49"/>
                <c:pt idx="0">
                  <c:v>2.7E-2</c:v>
                </c:pt>
                <c:pt idx="1">
                  <c:v>2.3800000000000002E-2</c:v>
                </c:pt>
                <c:pt idx="2">
                  <c:v>2.1600000000000001E-2</c:v>
                </c:pt>
                <c:pt idx="3">
                  <c:v>0.02</c:v>
                </c:pt>
                <c:pt idx="4">
                  <c:v>1.8800000000000001E-2</c:v>
                </c:pt>
                <c:pt idx="5">
                  <c:v>1.7999999999999999E-2</c:v>
                </c:pt>
                <c:pt idx="6">
                  <c:v>1.7399999999999999E-2</c:v>
                </c:pt>
                <c:pt idx="7">
                  <c:v>1.6899999999999998E-2</c:v>
                </c:pt>
                <c:pt idx="8">
                  <c:v>1.6500000000000001E-2</c:v>
                </c:pt>
                <c:pt idx="9">
                  <c:v>1.6199999999999999E-2</c:v>
                </c:pt>
                <c:pt idx="10">
                  <c:v>1.6E-2</c:v>
                </c:pt>
                <c:pt idx="11">
                  <c:v>1.5800000000000002E-2</c:v>
                </c:pt>
                <c:pt idx="12">
                  <c:v>1.5699999999999999E-2</c:v>
                </c:pt>
              </c:numCache>
            </c:numRef>
          </c:xVal>
          <c:yVal>
            <c:numRef>
              <c:f>'Sheet7 (4)'!$AS$20:$AS$68</c:f>
              <c:numCache>
                <c:formatCode>General</c:formatCode>
                <c:ptCount val="49"/>
                <c:pt idx="0">
                  <c:v>0.47849999999999998</c:v>
                </c:pt>
                <c:pt idx="1">
                  <c:v>0.4551</c:v>
                </c:pt>
                <c:pt idx="2">
                  <c:v>0.43490000000000001</c:v>
                </c:pt>
                <c:pt idx="3">
                  <c:v>0.4178</c:v>
                </c:pt>
                <c:pt idx="4">
                  <c:v>0.40310000000000001</c:v>
                </c:pt>
                <c:pt idx="5">
                  <c:v>0.39040000000000002</c:v>
                </c:pt>
                <c:pt idx="6">
                  <c:v>0.37940000000000002</c:v>
                </c:pt>
                <c:pt idx="7">
                  <c:v>0.36969999999999997</c:v>
                </c:pt>
                <c:pt idx="8">
                  <c:v>0.36109999999999998</c:v>
                </c:pt>
                <c:pt idx="9">
                  <c:v>0.35339999999999999</c:v>
                </c:pt>
                <c:pt idx="10">
                  <c:v>0.34649999999999997</c:v>
                </c:pt>
                <c:pt idx="11">
                  <c:v>0.34029999999999999</c:v>
                </c:pt>
                <c:pt idx="12">
                  <c:v>0.33450000000000002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3F-4A9F-957A-EE9488E95FEC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(4)'!$AO$20:$AO$68</c:f>
              <c:numCache>
                <c:formatCode>General</c:formatCode>
                <c:ptCount val="49"/>
                <c:pt idx="0">
                  <c:v>-1.4800000000000001E-2</c:v>
                </c:pt>
                <c:pt idx="1">
                  <c:v>-1.2800000000000001E-2</c:v>
                </c:pt>
                <c:pt idx="2">
                  <c:v>-1.0200000000000001E-2</c:v>
                </c:pt>
                <c:pt idx="3">
                  <c:v>-6.6E-3</c:v>
                </c:pt>
                <c:pt idx="4">
                  <c:v>-1.6999999999999999E-3</c:v>
                </c:pt>
                <c:pt idx="5">
                  <c:v>5.1000000000000004E-3</c:v>
                </c:pt>
                <c:pt idx="6">
                  <c:v>1.44E-2</c:v>
                </c:pt>
                <c:pt idx="7">
                  <c:v>2.6800000000000001E-2</c:v>
                </c:pt>
                <c:pt idx="8">
                  <c:v>4.1599999999999998E-2</c:v>
                </c:pt>
                <c:pt idx="9">
                  <c:v>5.7099999999999998E-2</c:v>
                </c:pt>
                <c:pt idx="10">
                  <c:v>7.1099999999999997E-2</c:v>
                </c:pt>
                <c:pt idx="11">
                  <c:v>8.2500000000000004E-2</c:v>
                </c:pt>
                <c:pt idx="12">
                  <c:v>9.11E-2</c:v>
                </c:pt>
              </c:numCache>
            </c:numRef>
          </c:xVal>
          <c:yVal>
            <c:numRef>
              <c:f>'Sheet7 (4)'!$AP$20:$AP$68</c:f>
              <c:numCache>
                <c:formatCode>General</c:formatCode>
                <c:ptCount val="49"/>
                <c:pt idx="0">
                  <c:v>0.49359999999999998</c:v>
                </c:pt>
                <c:pt idx="1">
                  <c:v>0.4768</c:v>
                </c:pt>
                <c:pt idx="2">
                  <c:v>0.45729999999999998</c:v>
                </c:pt>
                <c:pt idx="3">
                  <c:v>0.43469999999999998</c:v>
                </c:pt>
                <c:pt idx="4">
                  <c:v>0.40870000000000001</c:v>
                </c:pt>
                <c:pt idx="5">
                  <c:v>0.37990000000000002</c:v>
                </c:pt>
                <c:pt idx="6">
                  <c:v>0.35070000000000001</c:v>
                </c:pt>
                <c:pt idx="7">
                  <c:v>0.32590000000000002</c:v>
                </c:pt>
                <c:pt idx="8">
                  <c:v>0.313</c:v>
                </c:pt>
                <c:pt idx="9">
                  <c:v>0.317</c:v>
                </c:pt>
                <c:pt idx="10">
                  <c:v>0.33589999999999998</c:v>
                </c:pt>
                <c:pt idx="11">
                  <c:v>0.36270000000000002</c:v>
                </c:pt>
                <c:pt idx="12">
                  <c:v>0.3911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3F-4A9F-957A-EE9488E95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44832"/>
        <c:axId val="212758912"/>
      </c:scatterChart>
      <c:valAx>
        <c:axId val="2127448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2758912"/>
        <c:crosses val="autoZero"/>
        <c:crossBetween val="midCat"/>
        <c:majorUnit val="0.1"/>
      </c:valAx>
      <c:valAx>
        <c:axId val="212758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2744832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(5)'!$N$20:$N$49</c:f>
              <c:numCache>
                <c:formatCode>General</c:formatCode>
                <c:ptCount val="30"/>
                <c:pt idx="0">
                  <c:v>0.93300000000000005</c:v>
                </c:pt>
                <c:pt idx="1">
                  <c:v>0.93240000000000001</c:v>
                </c:pt>
                <c:pt idx="2">
                  <c:v>0.93140000000000001</c:v>
                </c:pt>
                <c:pt idx="3">
                  <c:v>0.92959999999999998</c:v>
                </c:pt>
              </c:numCache>
            </c:numRef>
          </c:xVal>
          <c:yVal>
            <c:numRef>
              <c:f>'Sheet7 (5)'!$O$20:$O$49</c:f>
              <c:numCache>
                <c:formatCode>General</c:formatCode>
                <c:ptCount val="30"/>
                <c:pt idx="0">
                  <c:v>0.74280000000000002</c:v>
                </c:pt>
                <c:pt idx="1">
                  <c:v>0.75249999999999995</c:v>
                </c:pt>
                <c:pt idx="2">
                  <c:v>0.76549999999999996</c:v>
                </c:pt>
                <c:pt idx="3">
                  <c:v>0.78680000000000005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9F-454D-A017-E38FF9009609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(5)'!$K$20:$K$44</c:f>
              <c:numCache>
                <c:formatCode>General</c:formatCode>
                <c:ptCount val="25"/>
                <c:pt idx="0">
                  <c:v>0.89070000000000005</c:v>
                </c:pt>
                <c:pt idx="1">
                  <c:v>0.88690000000000002</c:v>
                </c:pt>
                <c:pt idx="2">
                  <c:v>0.88419999999999999</c:v>
                </c:pt>
                <c:pt idx="3">
                  <c:v>0.88200000000000001</c:v>
                </c:pt>
              </c:numCache>
            </c:numRef>
          </c:xVal>
          <c:yVal>
            <c:numRef>
              <c:f>'Sheet7 (5)'!$L$20:$L$44</c:f>
              <c:numCache>
                <c:formatCode>General</c:formatCode>
                <c:ptCount val="25"/>
                <c:pt idx="0">
                  <c:v>1.0389999999999999</c:v>
                </c:pt>
                <c:pt idx="1">
                  <c:v>1.0618000000000001</c:v>
                </c:pt>
                <c:pt idx="2">
                  <c:v>1.077</c:v>
                </c:pt>
                <c:pt idx="3">
                  <c:v>1.0891999999999999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9F-454D-A017-E38FF9009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37888"/>
        <c:axId val="212839424"/>
      </c:scatterChart>
      <c:valAx>
        <c:axId val="21283788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2839424"/>
        <c:crosses val="autoZero"/>
        <c:crossBetween val="midCat"/>
        <c:majorUnit val="0.1"/>
      </c:valAx>
      <c:valAx>
        <c:axId val="212839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2837888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Sheet2!$C$2:$C$37</c:f>
              <c:numCache>
                <c:formatCode>General</c:formatCode>
                <c:ptCount val="36"/>
                <c:pt idx="0">
                  <c:v>0.98519999999999996</c:v>
                </c:pt>
                <c:pt idx="1">
                  <c:v>0.97219999999999995</c:v>
                </c:pt>
                <c:pt idx="2">
                  <c:v>0.95860000000000001</c:v>
                </c:pt>
                <c:pt idx="3">
                  <c:v>0.94440000000000002</c:v>
                </c:pt>
                <c:pt idx="4">
                  <c:v>0.9294</c:v>
                </c:pt>
                <c:pt idx="5">
                  <c:v>0.91349999999999998</c:v>
                </c:pt>
                <c:pt idx="6">
                  <c:v>0.89659999999999995</c:v>
                </c:pt>
                <c:pt idx="7">
                  <c:v>0.87860000000000005</c:v>
                </c:pt>
                <c:pt idx="8">
                  <c:v>0.85909999999999997</c:v>
                </c:pt>
                <c:pt idx="9">
                  <c:v>0.83799999999999997</c:v>
                </c:pt>
                <c:pt idx="10">
                  <c:v>0.81479999999999997</c:v>
                </c:pt>
                <c:pt idx="11">
                  <c:v>0.7893</c:v>
                </c:pt>
                <c:pt idx="12">
                  <c:v>0.7621</c:v>
                </c:pt>
                <c:pt idx="13">
                  <c:v>0.73529999999999995</c:v>
                </c:pt>
                <c:pt idx="14">
                  <c:v>0.71899999999999997</c:v>
                </c:pt>
                <c:pt idx="15">
                  <c:v>0.69910000000000005</c:v>
                </c:pt>
                <c:pt idx="16">
                  <c:v>0.68279999999999996</c:v>
                </c:pt>
                <c:pt idx="17">
                  <c:v>0.66620000000000001</c:v>
                </c:pt>
                <c:pt idx="18">
                  <c:v>0.64859999999999995</c:v>
                </c:pt>
                <c:pt idx="19">
                  <c:v>0.629</c:v>
                </c:pt>
                <c:pt idx="20">
                  <c:v>0.60589999999999999</c:v>
                </c:pt>
                <c:pt idx="21">
                  <c:v>0.5766</c:v>
                </c:pt>
                <c:pt idx="22">
                  <c:v>0.53549999999999998</c:v>
                </c:pt>
                <c:pt idx="23">
                  <c:v>0.45989999999999998</c:v>
                </c:pt>
                <c:pt idx="24">
                  <c:v>0.28739999999999999</c:v>
                </c:pt>
                <c:pt idx="25">
                  <c:v>0.2213</c:v>
                </c:pt>
                <c:pt idx="26">
                  <c:v>0.1832</c:v>
                </c:pt>
                <c:pt idx="27">
                  <c:v>0.15540000000000001</c:v>
                </c:pt>
                <c:pt idx="28">
                  <c:v>0.13320000000000001</c:v>
                </c:pt>
                <c:pt idx="29">
                  <c:v>0.1144</c:v>
                </c:pt>
                <c:pt idx="30">
                  <c:v>9.7799999999999998E-2</c:v>
                </c:pt>
                <c:pt idx="31">
                  <c:v>8.2500000000000004E-2</c:v>
                </c:pt>
                <c:pt idx="32">
                  <c:v>6.7900000000000002E-2</c:v>
                </c:pt>
                <c:pt idx="33">
                  <c:v>5.3499999999999999E-2</c:v>
                </c:pt>
                <c:pt idx="34">
                  <c:v>3.85E-2</c:v>
                </c:pt>
                <c:pt idx="35">
                  <c:v>2.1899999999999999E-2</c:v>
                </c:pt>
              </c:numCache>
            </c:numRef>
          </c:xVal>
          <c:yVal>
            <c:numRef>
              <c:f>Sheet2!$F$2:$F$37</c:f>
              <c:numCache>
                <c:formatCode>General</c:formatCode>
                <c:ptCount val="36"/>
                <c:pt idx="0">
                  <c:v>52.412700000000001</c:v>
                </c:pt>
                <c:pt idx="1">
                  <c:v>48.426499999999997</c:v>
                </c:pt>
                <c:pt idx="2">
                  <c:v>42.720100000000002</c:v>
                </c:pt>
                <c:pt idx="3">
                  <c:v>34.9253</c:v>
                </c:pt>
                <c:pt idx="4">
                  <c:v>28.1526</c:v>
                </c:pt>
                <c:pt idx="5">
                  <c:v>21.403099999999998</c:v>
                </c:pt>
                <c:pt idx="6">
                  <c:v>13.4307</c:v>
                </c:pt>
                <c:pt idx="7">
                  <c:v>6.1105</c:v>
                </c:pt>
                <c:pt idx="8">
                  <c:v>-0.4264</c:v>
                </c:pt>
                <c:pt idx="9">
                  <c:v>-2.6532</c:v>
                </c:pt>
                <c:pt idx="10">
                  <c:v>-13.824299999999999</c:v>
                </c:pt>
                <c:pt idx="11">
                  <c:v>-19.896999999999998</c:v>
                </c:pt>
                <c:pt idx="12">
                  <c:v>-24.578099999999999</c:v>
                </c:pt>
                <c:pt idx="13">
                  <c:v>-27.650200000000002</c:v>
                </c:pt>
                <c:pt idx="14">
                  <c:v>-29.368300000000001</c:v>
                </c:pt>
                <c:pt idx="15">
                  <c:v>-31.011500000000002</c:v>
                </c:pt>
                <c:pt idx="16">
                  <c:v>-31.712499999999999</c:v>
                </c:pt>
                <c:pt idx="17">
                  <c:v>-32.424100000000003</c:v>
                </c:pt>
                <c:pt idx="18">
                  <c:v>-33.180100000000003</c:v>
                </c:pt>
                <c:pt idx="19">
                  <c:v>-34.025700000000001</c:v>
                </c:pt>
                <c:pt idx="20">
                  <c:v>-34.801699999999997</c:v>
                </c:pt>
                <c:pt idx="21">
                  <c:v>-35.335599999999999</c:v>
                </c:pt>
                <c:pt idx="22">
                  <c:v>-36.221800000000002</c:v>
                </c:pt>
                <c:pt idx="23">
                  <c:v>-35.052999999999997</c:v>
                </c:pt>
                <c:pt idx="24">
                  <c:v>-22.866700000000002</c:v>
                </c:pt>
                <c:pt idx="25">
                  <c:v>-18.6737</c:v>
                </c:pt>
                <c:pt idx="26">
                  <c:v>-19.6571</c:v>
                </c:pt>
                <c:pt idx="27">
                  <c:v>-21.478100000000001</c:v>
                </c:pt>
                <c:pt idx="28">
                  <c:v>-24.2836</c:v>
                </c:pt>
                <c:pt idx="29">
                  <c:v>-28.420500000000001</c:v>
                </c:pt>
                <c:pt idx="30">
                  <c:v>-32.798099999999998</c:v>
                </c:pt>
                <c:pt idx="31">
                  <c:v>-36.7958</c:v>
                </c:pt>
                <c:pt idx="32">
                  <c:v>-41.655700000000003</c:v>
                </c:pt>
                <c:pt idx="33">
                  <c:v>-46.1295</c:v>
                </c:pt>
                <c:pt idx="34">
                  <c:v>-51.892400000000002</c:v>
                </c:pt>
                <c:pt idx="35">
                  <c:v>-59.6556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F5-41BA-9633-EC39C972DF84}"/>
            </c:ext>
          </c:extLst>
        </c:ser>
        <c:ser>
          <c:idx val="1"/>
          <c:order val="1"/>
          <c:marker>
            <c:symbol val="none"/>
          </c:marker>
          <c:xVal>
            <c:numRef>
              <c:f>Sheet2!$H$2:$H$81</c:f>
              <c:numCache>
                <c:formatCode>0.000</c:formatCode>
                <c:ptCount val="80"/>
                <c:pt idx="0">
                  <c:v>0</c:v>
                </c:pt>
                <c:pt idx="1">
                  <c:v>1.5299999999999999E-2</c:v>
                </c:pt>
                <c:pt idx="2">
                  <c:v>1.6500000000000001E-2</c:v>
                </c:pt>
                <c:pt idx="3">
                  <c:v>2.8299999999999999E-2</c:v>
                </c:pt>
                <c:pt idx="4">
                  <c:v>3.0599999999999999E-2</c:v>
                </c:pt>
                <c:pt idx="5">
                  <c:v>4.1200000000000001E-2</c:v>
                </c:pt>
                <c:pt idx="6">
                  <c:v>4.7300000000000002E-2</c:v>
                </c:pt>
                <c:pt idx="7">
                  <c:v>5.4399999999999997E-2</c:v>
                </c:pt>
                <c:pt idx="8">
                  <c:v>6.8199999999999997E-2</c:v>
                </c:pt>
                <c:pt idx="9">
                  <c:v>6.8400000000000002E-2</c:v>
                </c:pt>
                <c:pt idx="10">
                  <c:v>6.8900000000000003E-2</c:v>
                </c:pt>
                <c:pt idx="11">
                  <c:v>8.2299999999999998E-2</c:v>
                </c:pt>
                <c:pt idx="12">
                  <c:v>9.1899999999999996E-2</c:v>
                </c:pt>
                <c:pt idx="13">
                  <c:v>9.8199999999999996E-2</c:v>
                </c:pt>
                <c:pt idx="14">
                  <c:v>0.11169999999999999</c:v>
                </c:pt>
                <c:pt idx="15">
                  <c:v>0.1154</c:v>
                </c:pt>
                <c:pt idx="16">
                  <c:v>0.1173</c:v>
                </c:pt>
                <c:pt idx="17">
                  <c:v>0.13189999999999999</c:v>
                </c:pt>
                <c:pt idx="18">
                  <c:v>0.14649999999999999</c:v>
                </c:pt>
                <c:pt idx="19">
                  <c:v>0.15079999999999999</c:v>
                </c:pt>
                <c:pt idx="20">
                  <c:v>0.16569999999999999</c:v>
                </c:pt>
                <c:pt idx="21">
                  <c:v>0.17169999999999999</c:v>
                </c:pt>
                <c:pt idx="22">
                  <c:v>0.17349999999999999</c:v>
                </c:pt>
                <c:pt idx="23">
                  <c:v>0.19420000000000001</c:v>
                </c:pt>
                <c:pt idx="24">
                  <c:v>0.20180000000000001</c:v>
                </c:pt>
                <c:pt idx="25">
                  <c:v>0.22109999999999999</c:v>
                </c:pt>
                <c:pt idx="26">
                  <c:v>0.22969999999999999</c:v>
                </c:pt>
                <c:pt idx="27">
                  <c:v>0.25130000000000002</c:v>
                </c:pt>
                <c:pt idx="28">
                  <c:v>0.25769999999999998</c:v>
                </c:pt>
                <c:pt idx="29">
                  <c:v>0.27139999999999997</c:v>
                </c:pt>
                <c:pt idx="30">
                  <c:v>0.27660000000000001</c:v>
                </c:pt>
                <c:pt idx="31">
                  <c:v>0.27860000000000001</c:v>
                </c:pt>
                <c:pt idx="32">
                  <c:v>0.29239999999999999</c:v>
                </c:pt>
                <c:pt idx="33">
                  <c:v>0.30070000000000002</c:v>
                </c:pt>
                <c:pt idx="34">
                  <c:v>0.30840000000000001</c:v>
                </c:pt>
                <c:pt idx="35">
                  <c:v>0.32240000000000002</c:v>
                </c:pt>
                <c:pt idx="36" formatCode="General">
                  <c:v>0.32419999999999999</c:v>
                </c:pt>
                <c:pt idx="37" formatCode="General">
                  <c:v>0.33150000000000002</c:v>
                </c:pt>
                <c:pt idx="38" formatCode="General">
                  <c:v>0.34089999999999998</c:v>
                </c:pt>
                <c:pt idx="39" formatCode="General">
                  <c:v>0.34250000000000003</c:v>
                </c:pt>
                <c:pt idx="40" formatCode="General">
                  <c:v>0.35920000000000002</c:v>
                </c:pt>
                <c:pt idx="41" formatCode="General">
                  <c:v>0.36480000000000001</c:v>
                </c:pt>
                <c:pt idx="42" formatCode="General">
                  <c:v>0.37919999999999998</c:v>
                </c:pt>
                <c:pt idx="43" formatCode="General">
                  <c:v>0.38919999999999999</c:v>
                </c:pt>
                <c:pt idx="44" formatCode="General">
                  <c:v>0.40139999999999998</c:v>
                </c:pt>
                <c:pt idx="45" formatCode="General">
                  <c:v>0.42099999999999999</c:v>
                </c:pt>
                <c:pt idx="46" formatCode="General">
                  <c:v>0.44879999999999998</c:v>
                </c:pt>
                <c:pt idx="47" formatCode="General">
                  <c:v>0.46689999999999998</c:v>
                </c:pt>
                <c:pt idx="48" formatCode="General">
                  <c:v>0.53659999999999997</c:v>
                </c:pt>
                <c:pt idx="49" formatCode="General">
                  <c:v>0.54690000000000005</c:v>
                </c:pt>
                <c:pt idx="50" formatCode="General">
                  <c:v>0.61470000000000002</c:v>
                </c:pt>
                <c:pt idx="51" formatCode="General">
                  <c:v>0.70650000000000002</c:v>
                </c:pt>
                <c:pt idx="52" formatCode="General">
                  <c:v>0.73480000000000001</c:v>
                </c:pt>
                <c:pt idx="53" formatCode="General">
                  <c:v>0.77659999999999996</c:v>
                </c:pt>
                <c:pt idx="54" formatCode="General">
                  <c:v>0.78539999999999999</c:v>
                </c:pt>
                <c:pt idx="55" formatCode="General">
                  <c:v>0.81040000000000001</c:v>
                </c:pt>
                <c:pt idx="56" formatCode="General">
                  <c:v>0.81459999999999999</c:v>
                </c:pt>
                <c:pt idx="57" formatCode="General">
                  <c:v>0.81840000000000002</c:v>
                </c:pt>
                <c:pt idx="58" formatCode="General">
                  <c:v>0.83760000000000001</c:v>
                </c:pt>
                <c:pt idx="59" formatCode="General">
                  <c:v>0.83799999999999997</c:v>
                </c:pt>
                <c:pt idx="60" formatCode="General">
                  <c:v>0.83909999999999996</c:v>
                </c:pt>
                <c:pt idx="61" formatCode="General">
                  <c:v>0.84550000000000003</c:v>
                </c:pt>
                <c:pt idx="62" formatCode="General">
                  <c:v>0.86099999999999999</c:v>
                </c:pt>
                <c:pt idx="63" formatCode="General">
                  <c:v>0.88</c:v>
                </c:pt>
                <c:pt idx="64" formatCode="General">
                  <c:v>0.88070000000000004</c:v>
                </c:pt>
                <c:pt idx="65" formatCode="General">
                  <c:v>0.8891</c:v>
                </c:pt>
                <c:pt idx="66" formatCode="General">
                  <c:v>0.89770000000000005</c:v>
                </c:pt>
                <c:pt idx="67" formatCode="General">
                  <c:v>0.89880000000000004</c:v>
                </c:pt>
                <c:pt idx="68" formatCode="General">
                  <c:v>0.91190000000000004</c:v>
                </c:pt>
                <c:pt idx="69" formatCode="General">
                  <c:v>0.91869999999999996</c:v>
                </c:pt>
                <c:pt idx="70" formatCode="General">
                  <c:v>0.92830000000000001</c:v>
                </c:pt>
                <c:pt idx="71" formatCode="General">
                  <c:v>0.93569999999999998</c:v>
                </c:pt>
                <c:pt idx="72" formatCode="General">
                  <c:v>0.94379999999999997</c:v>
                </c:pt>
                <c:pt idx="73" formatCode="General">
                  <c:v>0.95369999999999999</c:v>
                </c:pt>
                <c:pt idx="74" formatCode="General">
                  <c:v>0.95679999999999998</c:v>
                </c:pt>
                <c:pt idx="75" formatCode="General">
                  <c:v>0.96079999999999999</c:v>
                </c:pt>
                <c:pt idx="76" formatCode="General">
                  <c:v>0.97240000000000004</c:v>
                </c:pt>
                <c:pt idx="77" formatCode="General">
                  <c:v>0.98029999999999995</c:v>
                </c:pt>
                <c:pt idx="78" formatCode="General">
                  <c:v>0.99450000000000005</c:v>
                </c:pt>
                <c:pt idx="79" formatCode="General">
                  <c:v>1</c:v>
                </c:pt>
              </c:numCache>
            </c:numRef>
          </c:xVal>
          <c:yVal>
            <c:numRef>
              <c:f>Sheet2!$K$2:$K$81</c:f>
              <c:numCache>
                <c:formatCode>General</c:formatCode>
                <c:ptCount val="80"/>
                <c:pt idx="0">
                  <c:v>-70.478399999999993</c:v>
                </c:pt>
                <c:pt idx="1">
                  <c:v>-62.977899999999998</c:v>
                </c:pt>
                <c:pt idx="2">
                  <c:v>-62.3538</c:v>
                </c:pt>
                <c:pt idx="3">
                  <c:v>-56.4129</c:v>
                </c:pt>
                <c:pt idx="4">
                  <c:v>-55.425600000000003</c:v>
                </c:pt>
                <c:pt idx="5">
                  <c:v>-50.715699999999998</c:v>
                </c:pt>
                <c:pt idx="6">
                  <c:v>-48.497399999999999</c:v>
                </c:pt>
                <c:pt idx="7">
                  <c:v>-45.782699999999998</c:v>
                </c:pt>
                <c:pt idx="8">
                  <c:v>-41.569200000000002</c:v>
                </c:pt>
                <c:pt idx="9">
                  <c:v>-41.487299999999998</c:v>
                </c:pt>
                <c:pt idx="10">
                  <c:v>-41.358699999999999</c:v>
                </c:pt>
                <c:pt idx="11">
                  <c:v>-36.823</c:v>
                </c:pt>
                <c:pt idx="12">
                  <c:v>-34.640999999999998</c:v>
                </c:pt>
                <c:pt idx="13">
                  <c:v>-32.6479</c:v>
                </c:pt>
                <c:pt idx="14">
                  <c:v>-29.281300000000002</c:v>
                </c:pt>
                <c:pt idx="15">
                  <c:v>-28.109400000000001</c:v>
                </c:pt>
                <c:pt idx="16">
                  <c:v>-27.712800000000001</c:v>
                </c:pt>
                <c:pt idx="17">
                  <c:v>-24.462900000000001</c:v>
                </c:pt>
                <c:pt idx="18">
                  <c:v>-22.405000000000001</c:v>
                </c:pt>
                <c:pt idx="19">
                  <c:v>-21.781500000000001</c:v>
                </c:pt>
                <c:pt idx="20">
                  <c:v>-20.784600000000001</c:v>
                </c:pt>
                <c:pt idx="21">
                  <c:v>-20.3446</c:v>
                </c:pt>
                <c:pt idx="22">
                  <c:v>-20.268599999999999</c:v>
                </c:pt>
                <c:pt idx="23">
                  <c:v>-18.958300000000001</c:v>
                </c:pt>
                <c:pt idx="24">
                  <c:v>-18.849499999999999</c:v>
                </c:pt>
                <c:pt idx="25">
                  <c:v>-18.6694</c:v>
                </c:pt>
                <c:pt idx="26">
                  <c:v>-18.841200000000001</c:v>
                </c:pt>
                <c:pt idx="27">
                  <c:v>-19.183</c:v>
                </c:pt>
                <c:pt idx="28">
                  <c:v>-19.427</c:v>
                </c:pt>
                <c:pt idx="29">
                  <c:v>-20.784600000000001</c:v>
                </c:pt>
                <c:pt idx="30">
                  <c:v>-21.396599999999999</c:v>
                </c:pt>
                <c:pt idx="31" formatCode="0.0">
                  <c:v>-21.573899999999998</c:v>
                </c:pt>
                <c:pt idx="32">
                  <c:v>-23.604500000000002</c:v>
                </c:pt>
                <c:pt idx="33">
                  <c:v>-24.5305</c:v>
                </c:pt>
                <c:pt idx="34">
                  <c:v>-25.482800000000001</c:v>
                </c:pt>
                <c:pt idx="35">
                  <c:v>-27.020499999999998</c:v>
                </c:pt>
                <c:pt idx="36">
                  <c:v>-27.2164</c:v>
                </c:pt>
                <c:pt idx="37">
                  <c:v>-27.901700000000002</c:v>
                </c:pt>
                <c:pt idx="38">
                  <c:v>-28.3126</c:v>
                </c:pt>
                <c:pt idx="39">
                  <c:v>-28.3276</c:v>
                </c:pt>
                <c:pt idx="40">
                  <c:v>-29.688700000000001</c:v>
                </c:pt>
                <c:pt idx="41">
                  <c:v>-29.981100000000001</c:v>
                </c:pt>
                <c:pt idx="42">
                  <c:v>-30.962399999999999</c:v>
                </c:pt>
                <c:pt idx="43">
                  <c:v>-31.3858</c:v>
                </c:pt>
                <c:pt idx="44">
                  <c:v>-32.097999999999999</c:v>
                </c:pt>
                <c:pt idx="45">
                  <c:v>-33.1875</c:v>
                </c:pt>
                <c:pt idx="46">
                  <c:v>-34.640999999999998</c:v>
                </c:pt>
                <c:pt idx="47">
                  <c:v>-35.311399999999999</c:v>
                </c:pt>
                <c:pt idx="48">
                  <c:v>-36.235500000000002</c:v>
                </c:pt>
                <c:pt idx="49">
                  <c:v>-35.878</c:v>
                </c:pt>
                <c:pt idx="50">
                  <c:v>-34.640999999999998</c:v>
                </c:pt>
                <c:pt idx="51">
                  <c:v>-30.694500000000001</c:v>
                </c:pt>
                <c:pt idx="52">
                  <c:v>-27.712800000000001</c:v>
                </c:pt>
                <c:pt idx="53">
                  <c:v>-22.909700000000001</c:v>
                </c:pt>
                <c:pt idx="54">
                  <c:v>-20.784600000000001</c:v>
                </c:pt>
                <c:pt idx="55">
                  <c:v>-15.0609</c:v>
                </c:pt>
                <c:pt idx="56">
                  <c:v>-13.856400000000001</c:v>
                </c:pt>
                <c:pt idx="57">
                  <c:v>-13.078200000000001</c:v>
                </c:pt>
                <c:pt idx="58">
                  <c:v>-4.8689999999999998</c:v>
                </c:pt>
                <c:pt idx="59">
                  <c:v>-2.2725</c:v>
                </c:pt>
                <c:pt idx="60">
                  <c:v>-6.9282000000000004</c:v>
                </c:pt>
                <c:pt idx="61">
                  <c:v>-3.5148000000000001</c:v>
                </c:pt>
                <c:pt idx="62">
                  <c:v>0</c:v>
                </c:pt>
                <c:pt idx="63">
                  <c:v>6.6078000000000001</c:v>
                </c:pt>
                <c:pt idx="64">
                  <c:v>6.9282000000000004</c:v>
                </c:pt>
                <c:pt idx="65">
                  <c:v>10.308199999999999</c:v>
                </c:pt>
                <c:pt idx="66">
                  <c:v>13.856400000000001</c:v>
                </c:pt>
                <c:pt idx="67">
                  <c:v>14.2658</c:v>
                </c:pt>
                <c:pt idx="68">
                  <c:v>20.784600000000001</c:v>
                </c:pt>
                <c:pt idx="69">
                  <c:v>23.397600000000001</c:v>
                </c:pt>
                <c:pt idx="70">
                  <c:v>27.712800000000001</c:v>
                </c:pt>
                <c:pt idx="71">
                  <c:v>30.813800000000001</c:v>
                </c:pt>
                <c:pt idx="72">
                  <c:v>34.640999999999998</c:v>
                </c:pt>
                <c:pt idx="73">
                  <c:v>39.931399999999996</c:v>
                </c:pt>
                <c:pt idx="74">
                  <c:v>41.569200000000002</c:v>
                </c:pt>
                <c:pt idx="75">
                  <c:v>44.125</c:v>
                </c:pt>
                <c:pt idx="76">
                  <c:v>48.497399999999999</c:v>
                </c:pt>
                <c:pt idx="77">
                  <c:v>50.808799999999998</c:v>
                </c:pt>
                <c:pt idx="78">
                  <c:v>55.425600000000003</c:v>
                </c:pt>
                <c:pt idx="79">
                  <c:v>56.104199999999999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F5-41BA-9633-EC39C972D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56576"/>
        <c:axId val="44054784"/>
      </c:scatterChart>
      <c:valAx>
        <c:axId val="4405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054784"/>
        <c:crosses val="autoZero"/>
        <c:crossBetween val="midCat"/>
      </c:valAx>
      <c:valAx>
        <c:axId val="44054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056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(5)'!$T$20:$T$49</c:f>
              <c:numCache>
                <c:formatCode>General</c:formatCode>
                <c:ptCount val="30"/>
                <c:pt idx="0">
                  <c:v>0.93379999999999996</c:v>
                </c:pt>
                <c:pt idx="1">
                  <c:v>0.93330000000000002</c:v>
                </c:pt>
                <c:pt idx="2">
                  <c:v>0.93269999999999997</c:v>
                </c:pt>
                <c:pt idx="3">
                  <c:v>0.93200000000000005</c:v>
                </c:pt>
                <c:pt idx="4">
                  <c:v>0.93069999999999997</c:v>
                </c:pt>
                <c:pt idx="5">
                  <c:v>0.92769999999999997</c:v>
                </c:pt>
                <c:pt idx="6">
                  <c:v>0.91520000000000001</c:v>
                </c:pt>
              </c:numCache>
            </c:numRef>
          </c:xVal>
          <c:yVal>
            <c:numRef>
              <c:f>'Sheet7 (5)'!$U$20:$U$49</c:f>
              <c:numCache>
                <c:formatCode>General</c:formatCode>
                <c:ptCount val="30"/>
                <c:pt idx="0">
                  <c:v>0.73009999999999997</c:v>
                </c:pt>
                <c:pt idx="1">
                  <c:v>0.73850000000000005</c:v>
                </c:pt>
                <c:pt idx="2">
                  <c:v>0.74739999999999995</c:v>
                </c:pt>
                <c:pt idx="3">
                  <c:v>0.75839999999999996</c:v>
                </c:pt>
                <c:pt idx="4">
                  <c:v>0.77449999999999997</c:v>
                </c:pt>
                <c:pt idx="5">
                  <c:v>0.80520000000000003</c:v>
                </c:pt>
                <c:pt idx="6">
                  <c:v>0.89459999999999995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22-4CD1-81B3-A40AFF33E21C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(5)'!$Q$20:$Q$44</c:f>
              <c:numCache>
                <c:formatCode>General</c:formatCode>
                <c:ptCount val="25"/>
                <c:pt idx="0">
                  <c:v>0.90349999999999997</c:v>
                </c:pt>
                <c:pt idx="1">
                  <c:v>0.89359999999999995</c:v>
                </c:pt>
                <c:pt idx="2">
                  <c:v>0.88859999999999995</c:v>
                </c:pt>
                <c:pt idx="3">
                  <c:v>0.88539999999999996</c:v>
                </c:pt>
                <c:pt idx="4">
                  <c:v>0.8831</c:v>
                </c:pt>
                <c:pt idx="5">
                  <c:v>0.88100000000000001</c:v>
                </c:pt>
                <c:pt idx="6">
                  <c:v>0.87880000000000003</c:v>
                </c:pt>
              </c:numCache>
            </c:numRef>
          </c:xVal>
          <c:yVal>
            <c:numRef>
              <c:f>'Sheet7 (5)'!$R$20:$R$44</c:f>
              <c:numCache>
                <c:formatCode>General</c:formatCode>
                <c:ptCount val="25"/>
                <c:pt idx="0">
                  <c:v>0.94769999999999999</c:v>
                </c:pt>
                <c:pt idx="1">
                  <c:v>1.0210999999999999</c:v>
                </c:pt>
                <c:pt idx="2">
                  <c:v>1.0518000000000001</c:v>
                </c:pt>
                <c:pt idx="3">
                  <c:v>1.07</c:v>
                </c:pt>
                <c:pt idx="4">
                  <c:v>1.0832999999999999</c:v>
                </c:pt>
                <c:pt idx="5">
                  <c:v>1.0949</c:v>
                </c:pt>
                <c:pt idx="6">
                  <c:v>1.1065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22-4CD1-81B3-A40AFF33E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20384"/>
        <c:axId val="213521920"/>
      </c:scatterChart>
      <c:valAx>
        <c:axId val="2135203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3521920"/>
        <c:crosses val="autoZero"/>
        <c:crossBetween val="midCat"/>
        <c:majorUnit val="0.1"/>
      </c:valAx>
      <c:valAx>
        <c:axId val="213521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520384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(5)'!$Z$20:$Z$32</c:f>
              <c:numCache>
                <c:formatCode>General</c:formatCode>
                <c:ptCount val="13"/>
                <c:pt idx="0">
                  <c:v>0.93569999999999998</c:v>
                </c:pt>
                <c:pt idx="1">
                  <c:v>0.93489999999999995</c:v>
                </c:pt>
                <c:pt idx="2">
                  <c:v>0.93430000000000002</c:v>
                </c:pt>
                <c:pt idx="3">
                  <c:v>0.93379999999999996</c:v>
                </c:pt>
                <c:pt idx="4">
                  <c:v>0.93330000000000002</c:v>
                </c:pt>
                <c:pt idx="5">
                  <c:v>0.93269999999999997</c:v>
                </c:pt>
                <c:pt idx="6">
                  <c:v>0.93200000000000005</c:v>
                </c:pt>
                <c:pt idx="7">
                  <c:v>0.93069999999999997</c:v>
                </c:pt>
                <c:pt idx="8">
                  <c:v>0.92769999999999997</c:v>
                </c:pt>
                <c:pt idx="9">
                  <c:v>0.91520000000000001</c:v>
                </c:pt>
                <c:pt idx="10">
                  <c:v>0.83799999999999997</c:v>
                </c:pt>
                <c:pt idx="11">
                  <c:v>0.85450000000000004</c:v>
                </c:pt>
                <c:pt idx="12">
                  <c:v>0.86019999999999996</c:v>
                </c:pt>
              </c:numCache>
            </c:numRef>
          </c:xVal>
          <c:yVal>
            <c:numRef>
              <c:f>'Sheet7 (5)'!$AA$20:$AA$32</c:f>
              <c:numCache>
                <c:formatCode>General</c:formatCode>
                <c:ptCount val="13"/>
                <c:pt idx="0">
                  <c:v>0.69269999999999998</c:v>
                </c:pt>
                <c:pt idx="1">
                  <c:v>0.70979999999999999</c:v>
                </c:pt>
                <c:pt idx="2">
                  <c:v>0.72109999999999996</c:v>
                </c:pt>
                <c:pt idx="3">
                  <c:v>0.73009999999999997</c:v>
                </c:pt>
                <c:pt idx="4">
                  <c:v>0.73850000000000005</c:v>
                </c:pt>
                <c:pt idx="5">
                  <c:v>0.74739999999999995</c:v>
                </c:pt>
                <c:pt idx="6">
                  <c:v>0.75839999999999996</c:v>
                </c:pt>
                <c:pt idx="7">
                  <c:v>0.77449999999999997</c:v>
                </c:pt>
                <c:pt idx="8">
                  <c:v>0.80520000000000003</c:v>
                </c:pt>
                <c:pt idx="9">
                  <c:v>0.89459999999999995</c:v>
                </c:pt>
                <c:pt idx="10">
                  <c:v>1.0857000000000001</c:v>
                </c:pt>
                <c:pt idx="11">
                  <c:v>0.83299999999999996</c:v>
                </c:pt>
                <c:pt idx="12">
                  <c:v>0.78180000000000005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B6-4312-9CC5-C02FA0CD1FA6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(5)'!$W$20:$W$32</c:f>
              <c:numCache>
                <c:formatCode>General</c:formatCode>
                <c:ptCount val="13"/>
                <c:pt idx="0">
                  <c:v>0.80710000000000004</c:v>
                </c:pt>
                <c:pt idx="1">
                  <c:v>0.82499999999999996</c:v>
                </c:pt>
                <c:pt idx="2">
                  <c:v>0.90169999999999995</c:v>
                </c:pt>
                <c:pt idx="3">
                  <c:v>0.90349999999999997</c:v>
                </c:pt>
                <c:pt idx="4">
                  <c:v>0.89359999999999995</c:v>
                </c:pt>
                <c:pt idx="5">
                  <c:v>0.88859999999999995</c:v>
                </c:pt>
                <c:pt idx="6">
                  <c:v>0.88539999999999996</c:v>
                </c:pt>
                <c:pt idx="7">
                  <c:v>0.8831</c:v>
                </c:pt>
                <c:pt idx="8">
                  <c:v>0.88100000000000001</c:v>
                </c:pt>
                <c:pt idx="9">
                  <c:v>0.87880000000000003</c:v>
                </c:pt>
                <c:pt idx="10">
                  <c:v>0.87629999999999997</c:v>
                </c:pt>
                <c:pt idx="11">
                  <c:v>0.87280000000000002</c:v>
                </c:pt>
                <c:pt idx="12">
                  <c:v>0.86670000000000003</c:v>
                </c:pt>
              </c:numCache>
            </c:numRef>
          </c:xVal>
          <c:yVal>
            <c:numRef>
              <c:f>'Sheet7 (5)'!$X$20:$X$32</c:f>
              <c:numCache>
                <c:formatCode>General</c:formatCode>
                <c:ptCount val="13"/>
                <c:pt idx="0">
                  <c:v>1.0018</c:v>
                </c:pt>
                <c:pt idx="1">
                  <c:v>0.93379999999999996</c:v>
                </c:pt>
                <c:pt idx="2">
                  <c:v>0.73270000000000002</c:v>
                </c:pt>
                <c:pt idx="3">
                  <c:v>0.94769999999999999</c:v>
                </c:pt>
                <c:pt idx="4">
                  <c:v>1.0210999999999999</c:v>
                </c:pt>
                <c:pt idx="5">
                  <c:v>1.0518000000000001</c:v>
                </c:pt>
                <c:pt idx="6">
                  <c:v>1.07</c:v>
                </c:pt>
                <c:pt idx="7">
                  <c:v>1.0832999999999999</c:v>
                </c:pt>
                <c:pt idx="8">
                  <c:v>1.0949</c:v>
                </c:pt>
                <c:pt idx="9">
                  <c:v>1.1065</c:v>
                </c:pt>
                <c:pt idx="10">
                  <c:v>1.1197999999999999</c:v>
                </c:pt>
                <c:pt idx="11">
                  <c:v>1.1376999999999999</c:v>
                </c:pt>
                <c:pt idx="12">
                  <c:v>1.1677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B6-4312-9CC5-C02FA0CD1FA6}"/>
            </c:ext>
          </c:extLst>
        </c:ser>
        <c:ser>
          <c:idx val="1"/>
          <c:order val="2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'Sheet7 (5)'!$W$35:$W$36</c:f>
              <c:numCache>
                <c:formatCode>General</c:formatCode>
                <c:ptCount val="2"/>
                <c:pt idx="0">
                  <c:v>0.8377</c:v>
                </c:pt>
                <c:pt idx="1">
                  <c:v>0.90169999999999995</c:v>
                </c:pt>
              </c:numCache>
            </c:numRef>
          </c:xVal>
          <c:yVal>
            <c:numRef>
              <c:f>'Sheet7 (5)'!$X$35:$X$36</c:f>
              <c:numCache>
                <c:formatCode>General</c:formatCode>
                <c:ptCount val="2"/>
                <c:pt idx="0">
                  <c:v>1.0871</c:v>
                </c:pt>
                <c:pt idx="1">
                  <c:v>0.73280000000000001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B6-4312-9CC5-C02FA0CD1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48416"/>
        <c:axId val="213554304"/>
      </c:scatterChart>
      <c:valAx>
        <c:axId val="21354841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3554304"/>
        <c:crosses val="autoZero"/>
        <c:crossBetween val="midCat"/>
        <c:majorUnit val="0.1"/>
      </c:valAx>
      <c:valAx>
        <c:axId val="213554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548416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(5)'!$AL$20:$AL$49</c:f>
              <c:numCache>
                <c:formatCode>General</c:formatCode>
                <c:ptCount val="30"/>
                <c:pt idx="0">
                  <c:v>0.83579999999999999</c:v>
                </c:pt>
                <c:pt idx="1">
                  <c:v>0.83840000000000003</c:v>
                </c:pt>
                <c:pt idx="2">
                  <c:v>0.84150000000000003</c:v>
                </c:pt>
                <c:pt idx="3">
                  <c:v>0.84440000000000004</c:v>
                </c:pt>
                <c:pt idx="4">
                  <c:v>0.84699999999999998</c:v>
                </c:pt>
                <c:pt idx="5">
                  <c:v>0.84909999999999997</c:v>
                </c:pt>
                <c:pt idx="6">
                  <c:v>0.85070000000000001</c:v>
                </c:pt>
                <c:pt idx="7">
                  <c:v>0.85209999999999997</c:v>
                </c:pt>
                <c:pt idx="8">
                  <c:v>0.85329999999999995</c:v>
                </c:pt>
                <c:pt idx="9">
                  <c:v>0.85429999999999995</c:v>
                </c:pt>
                <c:pt idx="10">
                  <c:v>0.85519999999999996</c:v>
                </c:pt>
                <c:pt idx="11">
                  <c:v>0.85589999999999999</c:v>
                </c:pt>
                <c:pt idx="12">
                  <c:v>0.85660000000000003</c:v>
                </c:pt>
              </c:numCache>
            </c:numRef>
          </c:xVal>
          <c:yVal>
            <c:numRef>
              <c:f>'Sheet7 (5)'!$AM$20:$AM$49</c:f>
              <c:numCache>
                <c:formatCode>General</c:formatCode>
                <c:ptCount val="30"/>
                <c:pt idx="0">
                  <c:v>1.0247999999999999</c:v>
                </c:pt>
                <c:pt idx="1">
                  <c:v>0.98540000000000005</c:v>
                </c:pt>
                <c:pt idx="2">
                  <c:v>0.95079999999999998</c:v>
                </c:pt>
                <c:pt idx="3">
                  <c:v>0.9224</c:v>
                </c:pt>
                <c:pt idx="4">
                  <c:v>0.89949999999999997</c:v>
                </c:pt>
                <c:pt idx="5">
                  <c:v>0.88119999999999998</c:v>
                </c:pt>
                <c:pt idx="6">
                  <c:v>0.86629999999999996</c:v>
                </c:pt>
                <c:pt idx="7">
                  <c:v>0.85389999999999999</c:v>
                </c:pt>
                <c:pt idx="8">
                  <c:v>0.84350000000000003</c:v>
                </c:pt>
                <c:pt idx="9">
                  <c:v>0.83450000000000002</c:v>
                </c:pt>
                <c:pt idx="10">
                  <c:v>0.82669999999999999</c:v>
                </c:pt>
                <c:pt idx="11">
                  <c:v>0.81989999999999996</c:v>
                </c:pt>
                <c:pt idx="12">
                  <c:v>0.81389999999999996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7B-48B7-936D-D6C20B6943B9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(5)'!$AI$20:$AI$44</c:f>
              <c:numCache>
                <c:formatCode>General</c:formatCode>
                <c:ptCount val="25"/>
                <c:pt idx="0">
                  <c:v>0.82569999999999999</c:v>
                </c:pt>
                <c:pt idx="1">
                  <c:v>0.82879999999999998</c:v>
                </c:pt>
                <c:pt idx="2">
                  <c:v>0.83240000000000003</c:v>
                </c:pt>
                <c:pt idx="3">
                  <c:v>0.83660000000000001</c:v>
                </c:pt>
                <c:pt idx="4">
                  <c:v>0.84179999999999999</c:v>
                </c:pt>
                <c:pt idx="5">
                  <c:v>0.84819999999999995</c:v>
                </c:pt>
                <c:pt idx="6">
                  <c:v>0.85640000000000005</c:v>
                </c:pt>
                <c:pt idx="7">
                  <c:v>0.86650000000000005</c:v>
                </c:pt>
                <c:pt idx="8">
                  <c:v>0.87790000000000001</c:v>
                </c:pt>
                <c:pt idx="9">
                  <c:v>0.88859999999999995</c:v>
                </c:pt>
                <c:pt idx="10">
                  <c:v>0.89710000000000001</c:v>
                </c:pt>
                <c:pt idx="11">
                  <c:v>0.90310000000000001</c:v>
                </c:pt>
                <c:pt idx="12">
                  <c:v>0.90680000000000005</c:v>
                </c:pt>
              </c:numCache>
            </c:numRef>
          </c:xVal>
          <c:yVal>
            <c:numRef>
              <c:f>'Sheet7 (5)'!$AJ$20:$AJ$44</c:f>
              <c:numCache>
                <c:formatCode>General</c:formatCode>
                <c:ptCount val="25"/>
                <c:pt idx="0">
                  <c:v>0.93089999999999995</c:v>
                </c:pt>
                <c:pt idx="1">
                  <c:v>0.91849999999999998</c:v>
                </c:pt>
                <c:pt idx="2">
                  <c:v>0.90390000000000004</c:v>
                </c:pt>
                <c:pt idx="3">
                  <c:v>0.88619999999999999</c:v>
                </c:pt>
                <c:pt idx="4">
                  <c:v>0.86460000000000004</c:v>
                </c:pt>
                <c:pt idx="5">
                  <c:v>0.8377</c:v>
                </c:pt>
                <c:pt idx="6">
                  <c:v>0.80469999999999997</c:v>
                </c:pt>
                <c:pt idx="7">
                  <c:v>0.76749999999999996</c:v>
                </c:pt>
                <c:pt idx="8">
                  <c:v>0.73440000000000005</c:v>
                </c:pt>
                <c:pt idx="9">
                  <c:v>0.71879999999999999</c:v>
                </c:pt>
                <c:pt idx="10">
                  <c:v>0.7218</c:v>
                </c:pt>
                <c:pt idx="11">
                  <c:v>0.73780000000000001</c:v>
                </c:pt>
                <c:pt idx="12">
                  <c:v>0.76080000000000003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7B-48B7-936D-D6C20B694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80032"/>
        <c:axId val="213590016"/>
      </c:scatterChart>
      <c:valAx>
        <c:axId val="2135800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3590016"/>
        <c:crosses val="autoZero"/>
        <c:crossBetween val="midCat"/>
        <c:majorUnit val="0.1"/>
      </c:valAx>
      <c:valAx>
        <c:axId val="213590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580032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93463252274691"/>
          <c:y val="2.6036339639764837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(5)'!$AR$20:$AR$68</c:f>
              <c:numCache>
                <c:formatCode>General</c:formatCode>
                <c:ptCount val="49"/>
                <c:pt idx="0">
                  <c:v>0.87690000000000001</c:v>
                </c:pt>
                <c:pt idx="1">
                  <c:v>0.85529999999999995</c:v>
                </c:pt>
                <c:pt idx="2">
                  <c:v>0.83879999999999999</c:v>
                </c:pt>
                <c:pt idx="3">
                  <c:v>0.83579999999999999</c:v>
                </c:pt>
                <c:pt idx="4">
                  <c:v>0.84150000000000003</c:v>
                </c:pt>
                <c:pt idx="5">
                  <c:v>0.84699999999999998</c:v>
                </c:pt>
                <c:pt idx="6">
                  <c:v>0.85070000000000001</c:v>
                </c:pt>
                <c:pt idx="7">
                  <c:v>0.85329999999999995</c:v>
                </c:pt>
                <c:pt idx="8">
                  <c:v>0.85519999999999996</c:v>
                </c:pt>
                <c:pt idx="9">
                  <c:v>0.85660000000000003</c:v>
                </c:pt>
                <c:pt idx="10">
                  <c:v>0.85780000000000001</c:v>
                </c:pt>
                <c:pt idx="11">
                  <c:v>0.85870000000000002</c:v>
                </c:pt>
                <c:pt idx="12">
                  <c:v>0.85950000000000004</c:v>
                </c:pt>
              </c:numCache>
            </c:numRef>
          </c:xVal>
          <c:yVal>
            <c:numRef>
              <c:f>'Sheet7 (5)'!$AS$20:$AS$68</c:f>
              <c:numCache>
                <c:formatCode>General</c:formatCode>
                <c:ptCount val="49"/>
                <c:pt idx="0">
                  <c:v>1.0452999999999999</c:v>
                </c:pt>
                <c:pt idx="1">
                  <c:v>1.0972</c:v>
                </c:pt>
                <c:pt idx="2">
                  <c:v>1.0898000000000001</c:v>
                </c:pt>
                <c:pt idx="3">
                  <c:v>1.0247999999999999</c:v>
                </c:pt>
                <c:pt idx="4">
                  <c:v>0.95079999999999998</c:v>
                </c:pt>
                <c:pt idx="5">
                  <c:v>0.89949999999999997</c:v>
                </c:pt>
                <c:pt idx="6">
                  <c:v>0.86629999999999996</c:v>
                </c:pt>
                <c:pt idx="7">
                  <c:v>0.84350000000000003</c:v>
                </c:pt>
                <c:pt idx="8">
                  <c:v>0.82669999999999999</c:v>
                </c:pt>
                <c:pt idx="9">
                  <c:v>0.81389999999999996</c:v>
                </c:pt>
                <c:pt idx="10">
                  <c:v>0.80359999999999998</c:v>
                </c:pt>
                <c:pt idx="11">
                  <c:v>0.79530000000000001</c:v>
                </c:pt>
                <c:pt idx="12">
                  <c:v>0.7883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F9-4FAF-B455-CDB8F92673CD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(5)'!$AO$20:$AO$68</c:f>
              <c:numCache>
                <c:formatCode>General</c:formatCode>
                <c:ptCount val="49"/>
                <c:pt idx="0">
                  <c:v>0.81340000000000001</c:v>
                </c:pt>
                <c:pt idx="1">
                  <c:v>0.81669999999999998</c:v>
                </c:pt>
                <c:pt idx="2">
                  <c:v>0.82069999999999999</c:v>
                </c:pt>
                <c:pt idx="3">
                  <c:v>0.82569999999999999</c:v>
                </c:pt>
                <c:pt idx="4">
                  <c:v>0.83240000000000003</c:v>
                </c:pt>
                <c:pt idx="5">
                  <c:v>0.84179999999999999</c:v>
                </c:pt>
                <c:pt idx="6">
                  <c:v>0.85640000000000005</c:v>
                </c:pt>
                <c:pt idx="7">
                  <c:v>0.87790000000000001</c:v>
                </c:pt>
                <c:pt idx="8">
                  <c:v>0.89710000000000001</c:v>
                </c:pt>
                <c:pt idx="9">
                  <c:v>0.90680000000000005</c:v>
                </c:pt>
                <c:pt idx="10">
                  <c:v>0.90990000000000004</c:v>
                </c:pt>
                <c:pt idx="11">
                  <c:v>0.90959999999999996</c:v>
                </c:pt>
                <c:pt idx="12">
                  <c:v>0.90790000000000004</c:v>
                </c:pt>
              </c:numCache>
            </c:numRef>
          </c:xVal>
          <c:yVal>
            <c:numRef>
              <c:f>'Sheet7 (5)'!$AP$20:$AP$68</c:f>
              <c:numCache>
                <c:formatCode>General</c:formatCode>
                <c:ptCount val="49"/>
                <c:pt idx="0">
                  <c:v>0.97829999999999995</c:v>
                </c:pt>
                <c:pt idx="1">
                  <c:v>0.96599999999999997</c:v>
                </c:pt>
                <c:pt idx="2">
                  <c:v>0.95069999999999999</c:v>
                </c:pt>
                <c:pt idx="3">
                  <c:v>0.93089999999999995</c:v>
                </c:pt>
                <c:pt idx="4">
                  <c:v>0.90390000000000004</c:v>
                </c:pt>
                <c:pt idx="5">
                  <c:v>0.86460000000000004</c:v>
                </c:pt>
                <c:pt idx="6">
                  <c:v>0.80469999999999997</c:v>
                </c:pt>
                <c:pt idx="7">
                  <c:v>0.73440000000000005</c:v>
                </c:pt>
                <c:pt idx="8">
                  <c:v>0.7218</c:v>
                </c:pt>
                <c:pt idx="9">
                  <c:v>0.76080000000000003</c:v>
                </c:pt>
                <c:pt idx="10">
                  <c:v>0.81159999999999999</c:v>
                </c:pt>
                <c:pt idx="11">
                  <c:v>0.85780000000000001</c:v>
                </c:pt>
                <c:pt idx="12">
                  <c:v>0.89590000000000003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F9-4FAF-B455-CDB8F9267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27264"/>
        <c:axId val="213628800"/>
      </c:scatterChart>
      <c:valAx>
        <c:axId val="2136272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3628800"/>
        <c:crosses val="autoZero"/>
        <c:crossBetween val="midCat"/>
        <c:majorUnit val="0.1"/>
      </c:valAx>
      <c:valAx>
        <c:axId val="213628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627264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93463252274691"/>
          <c:y val="2.6036339639764837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(5)'!$AX$20:$AX$68</c:f>
              <c:numCache>
                <c:formatCode>General</c:formatCode>
                <c:ptCount val="49"/>
                <c:pt idx="0">
                  <c:v>0.8579</c:v>
                </c:pt>
                <c:pt idx="1">
                  <c:v>0.85799999999999998</c:v>
                </c:pt>
                <c:pt idx="2">
                  <c:v>0.85809999999999997</c:v>
                </c:pt>
                <c:pt idx="3">
                  <c:v>0.85809999999999997</c:v>
                </c:pt>
                <c:pt idx="4">
                  <c:v>0.85819999999999996</c:v>
                </c:pt>
                <c:pt idx="5">
                  <c:v>0.85829999999999995</c:v>
                </c:pt>
                <c:pt idx="6">
                  <c:v>0.85840000000000005</c:v>
                </c:pt>
                <c:pt idx="7">
                  <c:v>0.85850000000000004</c:v>
                </c:pt>
                <c:pt idx="8">
                  <c:v>0.85860000000000003</c:v>
                </c:pt>
                <c:pt idx="9">
                  <c:v>0.85860000000000003</c:v>
                </c:pt>
                <c:pt idx="10">
                  <c:v>0.85870000000000002</c:v>
                </c:pt>
                <c:pt idx="11">
                  <c:v>0.85880000000000001</c:v>
                </c:pt>
                <c:pt idx="12">
                  <c:v>0.8589</c:v>
                </c:pt>
              </c:numCache>
            </c:numRef>
          </c:xVal>
          <c:yVal>
            <c:numRef>
              <c:f>'Sheet7 (5)'!$AY$20:$AY$68</c:f>
              <c:numCache>
                <c:formatCode>General</c:formatCode>
                <c:ptCount val="49"/>
                <c:pt idx="0">
                  <c:v>0.80269999999999997</c:v>
                </c:pt>
                <c:pt idx="1">
                  <c:v>0.80179999999999996</c:v>
                </c:pt>
                <c:pt idx="2">
                  <c:v>0.80110000000000003</c:v>
                </c:pt>
                <c:pt idx="3">
                  <c:v>0.80030000000000001</c:v>
                </c:pt>
                <c:pt idx="4">
                  <c:v>0.79949999999999999</c:v>
                </c:pt>
                <c:pt idx="5">
                  <c:v>0.79869999999999997</c:v>
                </c:pt>
                <c:pt idx="6">
                  <c:v>0.79800000000000004</c:v>
                </c:pt>
                <c:pt idx="7">
                  <c:v>0.79730000000000001</c:v>
                </c:pt>
                <c:pt idx="8">
                  <c:v>0.79659999999999997</c:v>
                </c:pt>
                <c:pt idx="9">
                  <c:v>0.79579999999999995</c:v>
                </c:pt>
                <c:pt idx="10">
                  <c:v>0.79520000000000002</c:v>
                </c:pt>
                <c:pt idx="11">
                  <c:v>0.79449999999999998</c:v>
                </c:pt>
                <c:pt idx="12">
                  <c:v>0.79379999999999995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47-4B33-98F8-AE450E63F524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(5)'!$AU$20:$AU$68</c:f>
              <c:numCache>
                <c:formatCode>General</c:formatCode>
                <c:ptCount val="49"/>
                <c:pt idx="0">
                  <c:v>0.84930000000000005</c:v>
                </c:pt>
                <c:pt idx="1">
                  <c:v>0.85070000000000001</c:v>
                </c:pt>
                <c:pt idx="2">
                  <c:v>0.85209999999999997</c:v>
                </c:pt>
                <c:pt idx="3">
                  <c:v>0.85360000000000003</c:v>
                </c:pt>
                <c:pt idx="4">
                  <c:v>0.85519999999999996</c:v>
                </c:pt>
                <c:pt idx="5">
                  <c:v>0.85680000000000001</c:v>
                </c:pt>
                <c:pt idx="6">
                  <c:v>0.85850000000000004</c:v>
                </c:pt>
                <c:pt idx="7">
                  <c:v>0.86029999999999995</c:v>
                </c:pt>
                <c:pt idx="8">
                  <c:v>0.86209999999999998</c:v>
                </c:pt>
                <c:pt idx="9">
                  <c:v>0.86409999999999998</c:v>
                </c:pt>
                <c:pt idx="10">
                  <c:v>0.86599999999999999</c:v>
                </c:pt>
                <c:pt idx="11">
                  <c:v>0.86799999999999999</c:v>
                </c:pt>
                <c:pt idx="12">
                  <c:v>0.87009999999999998</c:v>
                </c:pt>
              </c:numCache>
            </c:numRef>
          </c:xVal>
          <c:yVal>
            <c:numRef>
              <c:f>'Sheet7 (5)'!$AV$20:$AV$68</c:f>
              <c:numCache>
                <c:formatCode>General</c:formatCode>
                <c:ptCount val="49"/>
                <c:pt idx="0">
                  <c:v>0.83340000000000003</c:v>
                </c:pt>
                <c:pt idx="1">
                  <c:v>0.82769999999999999</c:v>
                </c:pt>
                <c:pt idx="2">
                  <c:v>0.82169999999999999</c:v>
                </c:pt>
                <c:pt idx="3">
                  <c:v>0.81559999999999999</c:v>
                </c:pt>
                <c:pt idx="4">
                  <c:v>0.80930000000000002</c:v>
                </c:pt>
                <c:pt idx="5">
                  <c:v>0.80289999999999995</c:v>
                </c:pt>
                <c:pt idx="6">
                  <c:v>0.79620000000000002</c:v>
                </c:pt>
                <c:pt idx="7">
                  <c:v>0.78949999999999998</c:v>
                </c:pt>
                <c:pt idx="8">
                  <c:v>0.78269999999999995</c:v>
                </c:pt>
                <c:pt idx="9">
                  <c:v>0.77590000000000003</c:v>
                </c:pt>
                <c:pt idx="10">
                  <c:v>0.76910000000000001</c:v>
                </c:pt>
                <c:pt idx="11">
                  <c:v>0.76229999999999998</c:v>
                </c:pt>
                <c:pt idx="12">
                  <c:v>0.75580000000000003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47-4B33-98F8-AE450E63F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19680"/>
        <c:axId val="213746048"/>
      </c:scatterChart>
      <c:valAx>
        <c:axId val="2137196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3746048"/>
        <c:crosses val="autoZero"/>
        <c:crossBetween val="midCat"/>
        <c:majorUnit val="0.1"/>
      </c:valAx>
      <c:valAx>
        <c:axId val="213746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719680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(6)'!$N$20:$N$49</c:f>
              <c:numCache>
                <c:formatCode>General</c:formatCode>
                <c:ptCount val="30"/>
                <c:pt idx="0">
                  <c:v>0.90939999999999999</c:v>
                </c:pt>
                <c:pt idx="1">
                  <c:v>0.90859999999999996</c:v>
                </c:pt>
                <c:pt idx="2">
                  <c:v>0.90800000000000003</c:v>
                </c:pt>
                <c:pt idx="3">
                  <c:v>0.90759999999999996</c:v>
                </c:pt>
              </c:numCache>
            </c:numRef>
          </c:xVal>
          <c:yVal>
            <c:numRef>
              <c:f>'Sheet7 (6)'!$O$20:$O$49</c:f>
              <c:numCache>
                <c:formatCode>General</c:formatCode>
                <c:ptCount val="30"/>
                <c:pt idx="0">
                  <c:v>6.3100000000000003E-2</c:v>
                </c:pt>
                <c:pt idx="1">
                  <c:v>7.0300000000000001E-2</c:v>
                </c:pt>
                <c:pt idx="2">
                  <c:v>7.4700000000000003E-2</c:v>
                </c:pt>
                <c:pt idx="3">
                  <c:v>7.8E-2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DC-4E3E-BFE1-886DDEF3755A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(6)'!$K$20:$K$44</c:f>
              <c:numCache>
                <c:formatCode>General</c:formatCode>
                <c:ptCount val="25"/>
                <c:pt idx="0">
                  <c:v>0.9083</c:v>
                </c:pt>
                <c:pt idx="1">
                  <c:v>0.90800000000000003</c:v>
                </c:pt>
                <c:pt idx="2">
                  <c:v>0.90759999999999996</c:v>
                </c:pt>
                <c:pt idx="3">
                  <c:v>0.90700000000000003</c:v>
                </c:pt>
              </c:numCache>
            </c:numRef>
          </c:xVal>
          <c:yVal>
            <c:numRef>
              <c:f>'Sheet7 (6)'!$L$20:$L$44</c:f>
              <c:numCache>
                <c:formatCode>General</c:formatCode>
                <c:ptCount val="25"/>
                <c:pt idx="0">
                  <c:v>-6.8999999999999999E-3</c:v>
                </c:pt>
                <c:pt idx="1">
                  <c:v>-4.1999999999999997E-3</c:v>
                </c:pt>
                <c:pt idx="2">
                  <c:v>-1E-3</c:v>
                </c:pt>
                <c:pt idx="3">
                  <c:v>3.3999999999999998E-3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DC-4E3E-BFE1-886DDEF37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649856"/>
        <c:axId val="190651392"/>
      </c:scatterChart>
      <c:valAx>
        <c:axId val="190649856"/>
        <c:scaling>
          <c:orientation val="minMax"/>
          <c:max val="1"/>
          <c:min val="0.8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crossAx val="190651392"/>
        <c:crosses val="autoZero"/>
        <c:crossBetween val="midCat"/>
        <c:majorUnit val="0.1"/>
      </c:valAx>
      <c:valAx>
        <c:axId val="190651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90649856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(6)'!$T$20:$T$26</c:f>
              <c:numCache>
                <c:formatCode>General</c:formatCode>
                <c:ptCount val="7"/>
                <c:pt idx="0">
                  <c:v>0.91320000000000001</c:v>
                </c:pt>
                <c:pt idx="1">
                  <c:v>0.91010000000000002</c:v>
                </c:pt>
                <c:pt idx="2">
                  <c:v>0.90890000000000004</c:v>
                </c:pt>
                <c:pt idx="3">
                  <c:v>0.9083</c:v>
                </c:pt>
                <c:pt idx="4">
                  <c:v>0.90780000000000005</c:v>
                </c:pt>
                <c:pt idx="5">
                  <c:v>0.90739999999999998</c:v>
                </c:pt>
                <c:pt idx="6">
                  <c:v>0.90710000000000002</c:v>
                </c:pt>
              </c:numCache>
            </c:numRef>
          </c:xVal>
          <c:yVal>
            <c:numRef>
              <c:f>'Sheet7 (6)'!$U$20:$U$26</c:f>
              <c:numCache>
                <c:formatCode>General</c:formatCode>
                <c:ptCount val="7"/>
                <c:pt idx="0">
                  <c:v>2.1600000000000001E-2</c:v>
                </c:pt>
                <c:pt idx="1">
                  <c:v>5.67E-2</c:v>
                </c:pt>
                <c:pt idx="2">
                  <c:v>6.7299999999999999E-2</c:v>
                </c:pt>
                <c:pt idx="3">
                  <c:v>7.2700000000000001E-2</c:v>
                </c:pt>
                <c:pt idx="4">
                  <c:v>7.6399999999999996E-2</c:v>
                </c:pt>
                <c:pt idx="5">
                  <c:v>7.9399999999999998E-2</c:v>
                </c:pt>
                <c:pt idx="6">
                  <c:v>8.2299999999999998E-2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03-4086-9B53-5B3A04D6AC34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(6)'!$Q$20:$Q$26</c:f>
              <c:numCache>
                <c:formatCode>General</c:formatCode>
                <c:ptCount val="7"/>
                <c:pt idx="0">
                  <c:v>0.90880000000000005</c:v>
                </c:pt>
                <c:pt idx="1">
                  <c:v>0.90849999999999997</c:v>
                </c:pt>
                <c:pt idx="2">
                  <c:v>0.90810000000000002</c:v>
                </c:pt>
                <c:pt idx="3">
                  <c:v>0.90780000000000005</c:v>
                </c:pt>
                <c:pt idx="4">
                  <c:v>0.9073</c:v>
                </c:pt>
                <c:pt idx="5">
                  <c:v>0.90659999999999996</c:v>
                </c:pt>
                <c:pt idx="6">
                  <c:v>0.90500000000000003</c:v>
                </c:pt>
              </c:numCache>
            </c:numRef>
          </c:xVal>
          <c:yVal>
            <c:numRef>
              <c:f>'Sheet7 (6)'!$R$20:$R$26</c:f>
              <c:numCache>
                <c:formatCode>General</c:formatCode>
                <c:ptCount val="7"/>
                <c:pt idx="0">
                  <c:v>-1.0999999999999999E-2</c:v>
                </c:pt>
                <c:pt idx="1">
                  <c:v>-8.2000000000000007E-3</c:v>
                </c:pt>
                <c:pt idx="2">
                  <c:v>-5.5999999999999999E-3</c:v>
                </c:pt>
                <c:pt idx="3">
                  <c:v>-2.7000000000000001E-3</c:v>
                </c:pt>
                <c:pt idx="4">
                  <c:v>1E-3</c:v>
                </c:pt>
                <c:pt idx="5">
                  <c:v>6.6E-3</c:v>
                </c:pt>
                <c:pt idx="6">
                  <c:v>1.8700000000000001E-2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03-4086-9B53-5B3A04D6A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00608"/>
        <c:axId val="213702144"/>
      </c:scatterChart>
      <c:valAx>
        <c:axId val="213700608"/>
        <c:scaling>
          <c:orientation val="minMax"/>
          <c:max val="1"/>
          <c:min val="0.8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crossAx val="213702144"/>
        <c:crosses val="autoZero"/>
        <c:crossBetween val="midCat"/>
        <c:majorUnit val="0.1"/>
      </c:valAx>
      <c:valAx>
        <c:axId val="213702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700608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16666962551619"/>
          <c:y val="3.85826771653543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(6)'!$Z$20:$Z$32</c:f>
              <c:numCache>
                <c:formatCode>General</c:formatCode>
                <c:ptCount val="13"/>
                <c:pt idx="0">
                  <c:v>0.88759999999999994</c:v>
                </c:pt>
                <c:pt idx="1">
                  <c:v>0.88959999999999995</c:v>
                </c:pt>
                <c:pt idx="2">
                  <c:v>0.89810000000000001</c:v>
                </c:pt>
                <c:pt idx="3">
                  <c:v>0.91320000000000001</c:v>
                </c:pt>
                <c:pt idx="4">
                  <c:v>0.91010000000000002</c:v>
                </c:pt>
                <c:pt idx="5">
                  <c:v>0.90890000000000004</c:v>
                </c:pt>
                <c:pt idx="6">
                  <c:v>0.9083</c:v>
                </c:pt>
                <c:pt idx="7">
                  <c:v>0.90780000000000005</c:v>
                </c:pt>
                <c:pt idx="8">
                  <c:v>0.90739999999999998</c:v>
                </c:pt>
                <c:pt idx="9">
                  <c:v>0.90710000000000002</c:v>
                </c:pt>
                <c:pt idx="10">
                  <c:v>0.90669999999999995</c:v>
                </c:pt>
                <c:pt idx="11">
                  <c:v>0.90610000000000002</c:v>
                </c:pt>
                <c:pt idx="12">
                  <c:v>0.90529999999999999</c:v>
                </c:pt>
              </c:numCache>
            </c:numRef>
          </c:xVal>
          <c:yVal>
            <c:numRef>
              <c:f>'Sheet7 (6)'!$AA$20:$AA$32</c:f>
              <c:numCache>
                <c:formatCode>General</c:formatCode>
                <c:ptCount val="13"/>
                <c:pt idx="0">
                  <c:v>6.3100000000000003E-2</c:v>
                </c:pt>
                <c:pt idx="1">
                  <c:v>5.1299999999999998E-2</c:v>
                </c:pt>
                <c:pt idx="2">
                  <c:v>3.5000000000000001E-3</c:v>
                </c:pt>
                <c:pt idx="3">
                  <c:v>2.1600000000000001E-2</c:v>
                </c:pt>
                <c:pt idx="4">
                  <c:v>5.67E-2</c:v>
                </c:pt>
                <c:pt idx="5">
                  <c:v>6.7299999999999999E-2</c:v>
                </c:pt>
                <c:pt idx="6">
                  <c:v>7.2700000000000001E-2</c:v>
                </c:pt>
                <c:pt idx="7">
                  <c:v>7.6399999999999996E-2</c:v>
                </c:pt>
                <c:pt idx="8">
                  <c:v>7.9399999999999998E-2</c:v>
                </c:pt>
                <c:pt idx="9">
                  <c:v>8.2299999999999998E-2</c:v>
                </c:pt>
                <c:pt idx="10">
                  <c:v>8.5400000000000004E-2</c:v>
                </c:pt>
                <c:pt idx="11">
                  <c:v>8.9200000000000002E-2</c:v>
                </c:pt>
                <c:pt idx="12">
                  <c:v>9.5200000000000007E-2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E4-4C69-9012-8A6A51557805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(6)'!$W$20:$W$32</c:f>
              <c:numCache>
                <c:formatCode>General</c:formatCode>
                <c:ptCount val="13"/>
                <c:pt idx="0">
                  <c:v>0.91080000000000005</c:v>
                </c:pt>
                <c:pt idx="1">
                  <c:v>0.90980000000000005</c:v>
                </c:pt>
                <c:pt idx="2">
                  <c:v>0.90920000000000001</c:v>
                </c:pt>
                <c:pt idx="3">
                  <c:v>0.90880000000000005</c:v>
                </c:pt>
                <c:pt idx="4">
                  <c:v>0.90849999999999997</c:v>
                </c:pt>
                <c:pt idx="5">
                  <c:v>0.90810000000000002</c:v>
                </c:pt>
                <c:pt idx="6">
                  <c:v>0.90780000000000005</c:v>
                </c:pt>
                <c:pt idx="7">
                  <c:v>0.9073</c:v>
                </c:pt>
                <c:pt idx="8">
                  <c:v>0.90659999999999996</c:v>
                </c:pt>
                <c:pt idx="9">
                  <c:v>0.90500000000000003</c:v>
                </c:pt>
                <c:pt idx="10">
                  <c:v>0.89670000000000005</c:v>
                </c:pt>
                <c:pt idx="11">
                  <c:v>0.87909999999999999</c:v>
                </c:pt>
                <c:pt idx="12">
                  <c:v>0.88460000000000005</c:v>
                </c:pt>
              </c:numCache>
            </c:numRef>
          </c:xVal>
          <c:yVal>
            <c:numRef>
              <c:f>'Sheet7 (6)'!$X$20:$X$32</c:f>
              <c:numCache>
                <c:formatCode>General</c:formatCode>
                <c:ptCount val="13"/>
                <c:pt idx="0">
                  <c:v>-2.9000000000000001E-2</c:v>
                </c:pt>
                <c:pt idx="1">
                  <c:v>-1.9400000000000001E-2</c:v>
                </c:pt>
                <c:pt idx="2">
                  <c:v>-1.44E-2</c:v>
                </c:pt>
                <c:pt idx="3">
                  <c:v>-1.0999999999999999E-2</c:v>
                </c:pt>
                <c:pt idx="4">
                  <c:v>-8.2000000000000007E-3</c:v>
                </c:pt>
                <c:pt idx="5">
                  <c:v>-5.5999999999999999E-3</c:v>
                </c:pt>
                <c:pt idx="6">
                  <c:v>-2.7000000000000001E-3</c:v>
                </c:pt>
                <c:pt idx="7">
                  <c:v>1E-3</c:v>
                </c:pt>
                <c:pt idx="8">
                  <c:v>6.6E-3</c:v>
                </c:pt>
                <c:pt idx="9">
                  <c:v>1.8700000000000001E-2</c:v>
                </c:pt>
                <c:pt idx="10">
                  <c:v>6.8199999999999997E-2</c:v>
                </c:pt>
                <c:pt idx="11">
                  <c:v>5.7599999999999998E-2</c:v>
                </c:pt>
                <c:pt idx="12">
                  <c:v>1.43E-2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E4-4C69-9012-8A6A51557805}"/>
            </c:ext>
          </c:extLst>
        </c:ser>
        <c:ser>
          <c:idx val="1"/>
          <c:order val="2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'Sheet7 (6)'!$W$35:$W$36</c:f>
              <c:numCache>
                <c:formatCode>General</c:formatCode>
                <c:ptCount val="2"/>
                <c:pt idx="0">
                  <c:v>0.89829999999999999</c:v>
                </c:pt>
                <c:pt idx="1">
                  <c:v>0.89649999999999996</c:v>
                </c:pt>
              </c:numCache>
            </c:numRef>
          </c:xVal>
          <c:yVal>
            <c:numRef>
              <c:f>'Sheet7 (6)'!$X$35:$X$36</c:f>
              <c:numCache>
                <c:formatCode>General</c:formatCode>
                <c:ptCount val="2"/>
                <c:pt idx="0">
                  <c:v>-8.3999999999999995E-3</c:v>
                </c:pt>
                <c:pt idx="1">
                  <c:v>7.9200000000000007E-2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E4-4C69-9012-8A6A51557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73696"/>
        <c:axId val="213320832"/>
      </c:scatterChart>
      <c:valAx>
        <c:axId val="213773696"/>
        <c:scaling>
          <c:orientation val="minMax"/>
          <c:max val="0.95000000000000007"/>
          <c:min val="0.85000000000000009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crossAx val="213320832"/>
        <c:crosses val="autoZero"/>
        <c:crossBetween val="midCat"/>
        <c:majorUnit val="5.000000000000001E-2"/>
      </c:valAx>
      <c:valAx>
        <c:axId val="213320832"/>
        <c:scaling>
          <c:orientation val="minMax"/>
          <c:max val="0.1"/>
          <c:min val="-0.1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773696"/>
        <c:crosses val="autoZero"/>
        <c:crossBetween val="midCat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(6)'!$AL$20:$AL$32</c:f>
              <c:numCache>
                <c:formatCode>General</c:formatCode>
                <c:ptCount val="13"/>
                <c:pt idx="0">
                  <c:v>0.8962</c:v>
                </c:pt>
                <c:pt idx="1">
                  <c:v>0.89800000000000002</c:v>
                </c:pt>
                <c:pt idx="2">
                  <c:v>0.90029999999999999</c:v>
                </c:pt>
                <c:pt idx="3">
                  <c:v>0.90339999999999998</c:v>
                </c:pt>
                <c:pt idx="4">
                  <c:v>0.9073</c:v>
                </c:pt>
                <c:pt idx="5">
                  <c:v>0.91110000000000002</c:v>
                </c:pt>
                <c:pt idx="6">
                  <c:v>0.91369999999999996</c:v>
                </c:pt>
                <c:pt idx="7">
                  <c:v>0.91490000000000005</c:v>
                </c:pt>
                <c:pt idx="8">
                  <c:v>0.91510000000000002</c:v>
                </c:pt>
                <c:pt idx="9">
                  <c:v>0.91479999999999995</c:v>
                </c:pt>
                <c:pt idx="10">
                  <c:v>0.9143</c:v>
                </c:pt>
                <c:pt idx="11">
                  <c:v>0.91379999999999995</c:v>
                </c:pt>
                <c:pt idx="12">
                  <c:v>0.9133</c:v>
                </c:pt>
              </c:numCache>
            </c:numRef>
          </c:xVal>
          <c:yVal>
            <c:numRef>
              <c:f>'Sheet7 (6)'!$AM$20:$AM$32</c:f>
              <c:numCache>
                <c:formatCode>General</c:formatCode>
                <c:ptCount val="13"/>
                <c:pt idx="0">
                  <c:v>1.35E-2</c:v>
                </c:pt>
                <c:pt idx="1">
                  <c:v>4.0000000000000001E-3</c:v>
                </c:pt>
                <c:pt idx="2">
                  <c:v>-8.2000000000000007E-3</c:v>
                </c:pt>
                <c:pt idx="3">
                  <c:v>-2.3300000000000001E-2</c:v>
                </c:pt>
                <c:pt idx="4">
                  <c:v>-3.8300000000000001E-2</c:v>
                </c:pt>
                <c:pt idx="5">
                  <c:v>-4.6800000000000001E-2</c:v>
                </c:pt>
                <c:pt idx="6">
                  <c:v>-4.41E-2</c:v>
                </c:pt>
                <c:pt idx="7">
                  <c:v>-3.3000000000000002E-2</c:v>
                </c:pt>
                <c:pt idx="8">
                  <c:v>-1.9199999999999998E-2</c:v>
                </c:pt>
                <c:pt idx="9">
                  <c:v>-6.3E-3</c:v>
                </c:pt>
                <c:pt idx="10">
                  <c:v>4.7000000000000002E-3</c:v>
                </c:pt>
                <c:pt idx="11">
                  <c:v>1.38E-2</c:v>
                </c:pt>
                <c:pt idx="12">
                  <c:v>2.1299999999999999E-2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7F-4705-A35D-68E59C5FA5D5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(6)'!$AI$20:$AI$32</c:f>
              <c:numCache>
                <c:formatCode>General</c:formatCode>
                <c:ptCount val="13"/>
                <c:pt idx="0">
                  <c:v>0.90649999999999997</c:v>
                </c:pt>
                <c:pt idx="1">
                  <c:v>0.90639999999999998</c:v>
                </c:pt>
                <c:pt idx="2">
                  <c:v>0.90629999999999999</c:v>
                </c:pt>
                <c:pt idx="3">
                  <c:v>0.90620000000000001</c:v>
                </c:pt>
                <c:pt idx="4">
                  <c:v>0.90610000000000002</c:v>
                </c:pt>
                <c:pt idx="5">
                  <c:v>0.90600000000000003</c:v>
                </c:pt>
                <c:pt idx="6">
                  <c:v>0.90580000000000005</c:v>
                </c:pt>
                <c:pt idx="7">
                  <c:v>0.90559999999999996</c:v>
                </c:pt>
                <c:pt idx="8">
                  <c:v>0.90549999999999997</c:v>
                </c:pt>
                <c:pt idx="9">
                  <c:v>0.90529999999999999</c:v>
                </c:pt>
                <c:pt idx="10">
                  <c:v>0.90500000000000003</c:v>
                </c:pt>
                <c:pt idx="11">
                  <c:v>0.90480000000000005</c:v>
                </c:pt>
                <c:pt idx="12">
                  <c:v>0.90449999999999997</c:v>
                </c:pt>
              </c:numCache>
            </c:numRef>
          </c:xVal>
          <c:yVal>
            <c:numRef>
              <c:f>'Sheet7 (6)'!$AJ$20:$AJ$32</c:f>
              <c:numCache>
                <c:formatCode>General</c:formatCode>
                <c:ptCount val="13"/>
                <c:pt idx="0">
                  <c:v>7.1999999999999998E-3</c:v>
                </c:pt>
                <c:pt idx="1">
                  <c:v>8.0000000000000002E-3</c:v>
                </c:pt>
                <c:pt idx="2">
                  <c:v>8.8000000000000005E-3</c:v>
                </c:pt>
                <c:pt idx="3">
                  <c:v>9.7000000000000003E-3</c:v>
                </c:pt>
                <c:pt idx="4">
                  <c:v>1.06E-2</c:v>
                </c:pt>
                <c:pt idx="5">
                  <c:v>1.1599999999999999E-2</c:v>
                </c:pt>
                <c:pt idx="6">
                  <c:v>1.2699999999999999E-2</c:v>
                </c:pt>
                <c:pt idx="7">
                  <c:v>1.3899999999999999E-2</c:v>
                </c:pt>
                <c:pt idx="8">
                  <c:v>1.5299999999999999E-2</c:v>
                </c:pt>
                <c:pt idx="9">
                  <c:v>1.67E-2</c:v>
                </c:pt>
                <c:pt idx="10">
                  <c:v>1.84E-2</c:v>
                </c:pt>
                <c:pt idx="11">
                  <c:v>2.0199999999999999E-2</c:v>
                </c:pt>
                <c:pt idx="12">
                  <c:v>2.23E-2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7F-4705-A35D-68E59C5FA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46560"/>
        <c:axId val="213352448"/>
      </c:scatterChart>
      <c:valAx>
        <c:axId val="213346560"/>
        <c:scaling>
          <c:orientation val="minMax"/>
          <c:max val="0.95000000000000007"/>
          <c:min val="0.85000000000000009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crossAx val="213352448"/>
        <c:crosses val="autoZero"/>
        <c:crossBetween val="midCat"/>
        <c:majorUnit val="5.000000000000001E-2"/>
      </c:valAx>
      <c:valAx>
        <c:axId val="213352448"/>
        <c:scaling>
          <c:orientation val="minMax"/>
          <c:max val="0.1"/>
          <c:min val="-0.1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346560"/>
        <c:crosses val="autoZero"/>
        <c:crossBetween val="midCat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6395802470593"/>
          <c:y val="2.712230971128609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(6)'!$AR$20:$AR$32</c:f>
              <c:numCache>
                <c:formatCode>General</c:formatCode>
                <c:ptCount val="13"/>
                <c:pt idx="0">
                  <c:v>0.8911</c:v>
                </c:pt>
                <c:pt idx="1">
                  <c:v>0.89219999999999999</c:v>
                </c:pt>
                <c:pt idx="2">
                  <c:v>0.89380000000000004</c:v>
                </c:pt>
                <c:pt idx="3">
                  <c:v>0.8962</c:v>
                </c:pt>
                <c:pt idx="4">
                  <c:v>0.90029999999999999</c:v>
                </c:pt>
                <c:pt idx="5">
                  <c:v>0.9073</c:v>
                </c:pt>
                <c:pt idx="6">
                  <c:v>0.91369999999999996</c:v>
                </c:pt>
                <c:pt idx="7">
                  <c:v>0.91510000000000002</c:v>
                </c:pt>
                <c:pt idx="8">
                  <c:v>0.9143</c:v>
                </c:pt>
                <c:pt idx="9">
                  <c:v>0.9133</c:v>
                </c:pt>
                <c:pt idx="10">
                  <c:v>0.91239999999999999</c:v>
                </c:pt>
                <c:pt idx="11">
                  <c:v>0.91169999999999995</c:v>
                </c:pt>
                <c:pt idx="12">
                  <c:v>0.91110000000000002</c:v>
                </c:pt>
              </c:numCache>
            </c:numRef>
          </c:xVal>
          <c:yVal>
            <c:numRef>
              <c:f>'Sheet7 (6)'!$AS$20:$AS$32</c:f>
              <c:numCache>
                <c:formatCode>General</c:formatCode>
                <c:ptCount val="13"/>
                <c:pt idx="0">
                  <c:v>4.2700000000000002E-2</c:v>
                </c:pt>
                <c:pt idx="1">
                  <c:v>3.6200000000000003E-2</c:v>
                </c:pt>
                <c:pt idx="2">
                  <c:v>2.7099999999999999E-2</c:v>
                </c:pt>
                <c:pt idx="3">
                  <c:v>1.35E-2</c:v>
                </c:pt>
                <c:pt idx="4">
                  <c:v>-8.2000000000000007E-3</c:v>
                </c:pt>
                <c:pt idx="5">
                  <c:v>-3.8300000000000001E-2</c:v>
                </c:pt>
                <c:pt idx="6">
                  <c:v>-4.41E-2</c:v>
                </c:pt>
                <c:pt idx="7">
                  <c:v>-1.9199999999999998E-2</c:v>
                </c:pt>
                <c:pt idx="8">
                  <c:v>4.7000000000000002E-3</c:v>
                </c:pt>
                <c:pt idx="9">
                  <c:v>2.1299999999999999E-2</c:v>
                </c:pt>
                <c:pt idx="10">
                  <c:v>3.27E-2</c:v>
                </c:pt>
                <c:pt idx="11">
                  <c:v>4.0800000000000003E-2</c:v>
                </c:pt>
                <c:pt idx="12">
                  <c:v>4.6800000000000001E-2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12-41E3-95EA-06357673CD5D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(6)'!$AO$20:$AO$32</c:f>
              <c:numCache>
                <c:formatCode>General</c:formatCode>
                <c:ptCount val="13"/>
                <c:pt idx="0">
                  <c:v>0.90700000000000003</c:v>
                </c:pt>
                <c:pt idx="1">
                  <c:v>0.90690000000000004</c:v>
                </c:pt>
                <c:pt idx="2">
                  <c:v>0.90669999999999995</c:v>
                </c:pt>
                <c:pt idx="3">
                  <c:v>0.90649999999999997</c:v>
                </c:pt>
                <c:pt idx="4">
                  <c:v>0.90629999999999999</c:v>
                </c:pt>
                <c:pt idx="5">
                  <c:v>0.90610000000000002</c:v>
                </c:pt>
                <c:pt idx="6">
                  <c:v>0.90580000000000005</c:v>
                </c:pt>
                <c:pt idx="7">
                  <c:v>0.90549999999999997</c:v>
                </c:pt>
                <c:pt idx="8">
                  <c:v>0.90500000000000003</c:v>
                </c:pt>
                <c:pt idx="9">
                  <c:v>0.90449999999999997</c:v>
                </c:pt>
                <c:pt idx="10">
                  <c:v>0.90369999999999995</c:v>
                </c:pt>
                <c:pt idx="11">
                  <c:v>0.90269999999999995</c:v>
                </c:pt>
                <c:pt idx="12">
                  <c:v>0.90110000000000001</c:v>
                </c:pt>
              </c:numCache>
            </c:numRef>
          </c:xVal>
          <c:yVal>
            <c:numRef>
              <c:f>'Sheet7 (6)'!$AP$20:$AP$32</c:f>
              <c:numCache>
                <c:formatCode>General</c:formatCode>
                <c:ptCount val="13"/>
                <c:pt idx="0">
                  <c:v>3.5999999999999999E-3</c:v>
                </c:pt>
                <c:pt idx="1">
                  <c:v>4.7000000000000002E-3</c:v>
                </c:pt>
                <c:pt idx="2">
                  <c:v>5.8999999999999999E-3</c:v>
                </c:pt>
                <c:pt idx="3">
                  <c:v>7.1999999999999998E-3</c:v>
                </c:pt>
                <c:pt idx="4">
                  <c:v>8.8000000000000005E-3</c:v>
                </c:pt>
                <c:pt idx="5">
                  <c:v>1.06E-2</c:v>
                </c:pt>
                <c:pt idx="6">
                  <c:v>1.2699999999999999E-2</c:v>
                </c:pt>
                <c:pt idx="7">
                  <c:v>1.5299999999999999E-2</c:v>
                </c:pt>
                <c:pt idx="8">
                  <c:v>1.84E-2</c:v>
                </c:pt>
                <c:pt idx="9">
                  <c:v>2.23E-2</c:v>
                </c:pt>
                <c:pt idx="10">
                  <c:v>2.7400000000000001E-2</c:v>
                </c:pt>
                <c:pt idx="11">
                  <c:v>3.4200000000000001E-2</c:v>
                </c:pt>
                <c:pt idx="12">
                  <c:v>4.36E-2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12-41E3-95EA-06357673C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77408"/>
        <c:axId val="213378944"/>
      </c:scatterChart>
      <c:valAx>
        <c:axId val="213377408"/>
        <c:scaling>
          <c:orientation val="minMax"/>
          <c:max val="0.95000000000000007"/>
          <c:min val="0.85000000000000009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crossAx val="213378944"/>
        <c:crosses val="autoZero"/>
        <c:crossBetween val="midCat"/>
        <c:majorUnit val="5.000000000000001E-2"/>
      </c:valAx>
      <c:valAx>
        <c:axId val="213378944"/>
        <c:scaling>
          <c:orientation val="minMax"/>
          <c:max val="0.1"/>
          <c:min val="-0.1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377408"/>
        <c:crosses val="autoZero"/>
        <c:crossBetween val="midCat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Sheet3!$B$3:$B$6</c:f>
              <c:numCache>
                <c:formatCode>General</c:formatCode>
                <c:ptCount val="4"/>
                <c:pt idx="0">
                  <c:v>0.46879999999999999</c:v>
                </c:pt>
                <c:pt idx="1">
                  <c:v>0.41699999999999998</c:v>
                </c:pt>
                <c:pt idx="2">
                  <c:v>0.40010000000000001</c:v>
                </c:pt>
                <c:pt idx="3">
                  <c:v>0.39550000000000002</c:v>
                </c:pt>
              </c:numCache>
            </c:numRef>
          </c:xVal>
          <c:yVal>
            <c:numRef>
              <c:f>Sheet3!$C$3:$C$6</c:f>
              <c:numCache>
                <c:formatCode>General</c:formatCode>
                <c:ptCount val="4"/>
                <c:pt idx="0">
                  <c:v>0.73670000000000002</c:v>
                </c:pt>
                <c:pt idx="1">
                  <c:v>0.70040000000000002</c:v>
                </c:pt>
                <c:pt idx="2">
                  <c:v>0.63019999999999998</c:v>
                </c:pt>
                <c:pt idx="3">
                  <c:v>0.58020000000000005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5B-46F6-8752-FF18AF8BAA5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Sheet3!$B$8:$B$11</c:f>
              <c:numCache>
                <c:formatCode>General</c:formatCode>
                <c:ptCount val="4"/>
                <c:pt idx="0">
                  <c:v>0.40289999999999998</c:v>
                </c:pt>
                <c:pt idx="1">
                  <c:v>0.40479999999999999</c:v>
                </c:pt>
                <c:pt idx="2">
                  <c:v>0.40870000000000001</c:v>
                </c:pt>
                <c:pt idx="3">
                  <c:v>0.41199999999999998</c:v>
                </c:pt>
              </c:numCache>
            </c:numRef>
          </c:xVal>
          <c:yVal>
            <c:numRef>
              <c:f>Sheet3!$C$8:$C$11</c:f>
              <c:numCache>
                <c:formatCode>General</c:formatCode>
                <c:ptCount val="4"/>
                <c:pt idx="0">
                  <c:v>0.76980000000000004</c:v>
                </c:pt>
                <c:pt idx="1">
                  <c:v>0.73060000000000003</c:v>
                </c:pt>
                <c:pt idx="2">
                  <c:v>0.69530000000000003</c:v>
                </c:pt>
                <c:pt idx="3">
                  <c:v>0.6593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5B-46F6-8752-FF18AF8BAA5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Sheet3!$B$15:$B$18</c:f>
              <c:numCache>
                <c:formatCode>General</c:formatCode>
                <c:ptCount val="4"/>
                <c:pt idx="0">
                  <c:v>0.43590000000000001</c:v>
                </c:pt>
                <c:pt idx="1">
                  <c:v>0.41499999999999998</c:v>
                </c:pt>
                <c:pt idx="2">
                  <c:v>0.40460000000000002</c:v>
                </c:pt>
                <c:pt idx="3">
                  <c:v>0.39960000000000001</c:v>
                </c:pt>
              </c:numCache>
            </c:numRef>
          </c:xVal>
          <c:yVal>
            <c:numRef>
              <c:f>Sheet3!$C$15:$C$18</c:f>
              <c:numCache>
                <c:formatCode>General</c:formatCode>
                <c:ptCount val="4"/>
                <c:pt idx="0">
                  <c:v>0.72470000000000001</c:v>
                </c:pt>
                <c:pt idx="1">
                  <c:v>0.69620000000000004</c:v>
                </c:pt>
                <c:pt idx="2">
                  <c:v>0.65920000000000001</c:v>
                </c:pt>
                <c:pt idx="3">
                  <c:v>0.62649999999999995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5B-46F6-8752-FF18AF8BAA5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Sheet3!$B$20:$B$23</c:f>
              <c:numCache>
                <c:formatCode>General</c:formatCode>
                <c:ptCount val="4"/>
                <c:pt idx="0">
                  <c:v>0.40799999999999997</c:v>
                </c:pt>
                <c:pt idx="1">
                  <c:v>0.41049999999999998</c:v>
                </c:pt>
                <c:pt idx="2">
                  <c:v>0.41199999999999998</c:v>
                </c:pt>
                <c:pt idx="3">
                  <c:v>0.41439999999999999</c:v>
                </c:pt>
              </c:numCache>
            </c:numRef>
          </c:xVal>
          <c:yVal>
            <c:numRef>
              <c:f>Sheet3!$C$20:$C$23</c:f>
              <c:numCache>
                <c:formatCode>General</c:formatCode>
                <c:ptCount val="4"/>
                <c:pt idx="0">
                  <c:v>0.70040000000000002</c:v>
                </c:pt>
                <c:pt idx="1">
                  <c:v>0.68310000000000004</c:v>
                </c:pt>
                <c:pt idx="2">
                  <c:v>0.66510000000000002</c:v>
                </c:pt>
                <c:pt idx="3">
                  <c:v>0.64610000000000001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5B-46F6-8752-FF18AF8BAA5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Sheet3!$B$27:$B$30</c:f>
              <c:numCache>
                <c:formatCode>General</c:formatCode>
                <c:ptCount val="4"/>
                <c:pt idx="0">
                  <c:v>0.42149999999999999</c:v>
                </c:pt>
                <c:pt idx="1">
                  <c:v>0.41310000000000002</c:v>
                </c:pt>
                <c:pt idx="2">
                  <c:v>0.4073</c:v>
                </c:pt>
                <c:pt idx="3">
                  <c:v>0.40389999999999998</c:v>
                </c:pt>
              </c:numCache>
            </c:numRef>
          </c:xVal>
          <c:yVal>
            <c:numRef>
              <c:f>Sheet3!$C$27:$C$30</c:f>
              <c:numCache>
                <c:formatCode>General</c:formatCode>
                <c:ptCount val="4"/>
                <c:pt idx="0">
                  <c:v>0.70840000000000003</c:v>
                </c:pt>
                <c:pt idx="1">
                  <c:v>0.69169999999999998</c:v>
                </c:pt>
                <c:pt idx="2">
                  <c:v>0.67320000000000002</c:v>
                </c:pt>
                <c:pt idx="3">
                  <c:v>0.65429999999999999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85B-46F6-8752-FF18AF8BAA52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Sheet3!$B$32:$B$35</c:f>
              <c:numCache>
                <c:formatCode>General</c:formatCode>
                <c:ptCount val="4"/>
                <c:pt idx="0">
                  <c:v>0.40889999999999999</c:v>
                </c:pt>
                <c:pt idx="1">
                  <c:v>0.41020000000000001</c:v>
                </c:pt>
                <c:pt idx="2">
                  <c:v>0.41160000000000002</c:v>
                </c:pt>
                <c:pt idx="3">
                  <c:v>0.41220000000000001</c:v>
                </c:pt>
              </c:numCache>
            </c:numRef>
          </c:xVal>
          <c:yVal>
            <c:numRef>
              <c:f>Sheet3!$C$32:$C$35</c:f>
              <c:numCache>
                <c:formatCode>General</c:formatCode>
                <c:ptCount val="4"/>
                <c:pt idx="0">
                  <c:v>0.69389999999999996</c:v>
                </c:pt>
                <c:pt idx="1">
                  <c:v>0.68530000000000002</c:v>
                </c:pt>
                <c:pt idx="2">
                  <c:v>0.67659999999999998</c:v>
                </c:pt>
                <c:pt idx="3">
                  <c:v>0.66749999999999998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85B-46F6-8752-FF18AF8BA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50400"/>
        <c:axId val="188951936"/>
      </c:scatterChart>
      <c:valAx>
        <c:axId val="188950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51936"/>
        <c:crosses val="autoZero"/>
        <c:crossBetween val="midCat"/>
      </c:valAx>
      <c:valAx>
        <c:axId val="18895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50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93463252274691"/>
          <c:y val="2.6036339639764837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(6)'!$AX$20:$AX$32</c:f>
              <c:numCache>
                <c:formatCode>General</c:formatCode>
                <c:ptCount val="13"/>
                <c:pt idx="0">
                  <c:v>0.88800000000000001</c:v>
                </c:pt>
                <c:pt idx="1">
                  <c:v>0.88870000000000005</c:v>
                </c:pt>
                <c:pt idx="2">
                  <c:v>0.88959999999999995</c:v>
                </c:pt>
                <c:pt idx="3">
                  <c:v>0.8911</c:v>
                </c:pt>
                <c:pt idx="4">
                  <c:v>0.89380000000000004</c:v>
                </c:pt>
                <c:pt idx="5">
                  <c:v>0.90029999999999999</c:v>
                </c:pt>
                <c:pt idx="6">
                  <c:v>0.91369999999999996</c:v>
                </c:pt>
                <c:pt idx="7">
                  <c:v>0.9143</c:v>
                </c:pt>
                <c:pt idx="8">
                  <c:v>0.91239999999999999</c:v>
                </c:pt>
                <c:pt idx="9">
                  <c:v>0.91110000000000002</c:v>
                </c:pt>
                <c:pt idx="10">
                  <c:v>0.9103</c:v>
                </c:pt>
                <c:pt idx="11">
                  <c:v>0.90969999999999995</c:v>
                </c:pt>
                <c:pt idx="12">
                  <c:v>0.9093</c:v>
                </c:pt>
              </c:numCache>
            </c:numRef>
          </c:xVal>
          <c:yVal>
            <c:numRef>
              <c:f>'Sheet7 (6)'!$AY$20:$AY$32</c:f>
              <c:numCache>
                <c:formatCode>General</c:formatCode>
                <c:ptCount val="13"/>
                <c:pt idx="0">
                  <c:v>6.0900000000000003E-2</c:v>
                </c:pt>
                <c:pt idx="1">
                  <c:v>5.6899999999999999E-2</c:v>
                </c:pt>
                <c:pt idx="2">
                  <c:v>5.1299999999999998E-2</c:v>
                </c:pt>
                <c:pt idx="3">
                  <c:v>4.2700000000000002E-2</c:v>
                </c:pt>
                <c:pt idx="4">
                  <c:v>2.7099999999999999E-2</c:v>
                </c:pt>
                <c:pt idx="5">
                  <c:v>-8.2000000000000007E-3</c:v>
                </c:pt>
                <c:pt idx="6">
                  <c:v>-4.41E-2</c:v>
                </c:pt>
                <c:pt idx="7">
                  <c:v>4.7000000000000002E-3</c:v>
                </c:pt>
                <c:pt idx="8">
                  <c:v>3.27E-2</c:v>
                </c:pt>
                <c:pt idx="9">
                  <c:v>4.6800000000000001E-2</c:v>
                </c:pt>
                <c:pt idx="10">
                  <c:v>5.5100000000000003E-2</c:v>
                </c:pt>
                <c:pt idx="11">
                  <c:v>6.0499999999999998E-2</c:v>
                </c:pt>
                <c:pt idx="12">
                  <c:v>6.4299999999999996E-2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E-482B-BF09-70D371964013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(6)'!$AU$20:$AU$32</c:f>
              <c:numCache>
                <c:formatCode>General</c:formatCode>
                <c:ptCount val="13"/>
                <c:pt idx="0">
                  <c:v>0.90759999999999996</c:v>
                </c:pt>
                <c:pt idx="1">
                  <c:v>0.90739999999999998</c:v>
                </c:pt>
                <c:pt idx="2">
                  <c:v>0.90720000000000001</c:v>
                </c:pt>
                <c:pt idx="3">
                  <c:v>0.90700000000000003</c:v>
                </c:pt>
                <c:pt idx="4">
                  <c:v>0.90669999999999995</c:v>
                </c:pt>
                <c:pt idx="5">
                  <c:v>0.90629999999999999</c:v>
                </c:pt>
                <c:pt idx="6">
                  <c:v>0.90580000000000005</c:v>
                </c:pt>
                <c:pt idx="7">
                  <c:v>0.90500000000000003</c:v>
                </c:pt>
                <c:pt idx="8">
                  <c:v>0.90369999999999995</c:v>
                </c:pt>
                <c:pt idx="9">
                  <c:v>0.90110000000000001</c:v>
                </c:pt>
                <c:pt idx="10">
                  <c:v>0.89480000000000004</c:v>
                </c:pt>
                <c:pt idx="11">
                  <c:v>0.88100000000000001</c:v>
                </c:pt>
                <c:pt idx="12">
                  <c:v>0.87680000000000002</c:v>
                </c:pt>
              </c:numCache>
            </c:numRef>
          </c:xVal>
          <c:yVal>
            <c:numRef>
              <c:f>'Sheet7 (6)'!$AV$20:$AV$32</c:f>
              <c:numCache>
                <c:formatCode>General</c:formatCode>
                <c:ptCount val="13"/>
                <c:pt idx="0">
                  <c:v>-1.1999999999999999E-3</c:v>
                </c:pt>
                <c:pt idx="1">
                  <c:v>1E-4</c:v>
                </c:pt>
                <c:pt idx="2">
                  <c:v>1.6999999999999999E-3</c:v>
                </c:pt>
                <c:pt idx="3">
                  <c:v>3.5999999999999999E-3</c:v>
                </c:pt>
                <c:pt idx="4">
                  <c:v>5.8999999999999999E-3</c:v>
                </c:pt>
                <c:pt idx="5">
                  <c:v>8.8000000000000005E-3</c:v>
                </c:pt>
                <c:pt idx="6">
                  <c:v>1.2699999999999999E-2</c:v>
                </c:pt>
                <c:pt idx="7">
                  <c:v>1.84E-2</c:v>
                </c:pt>
                <c:pt idx="8">
                  <c:v>2.7400000000000001E-2</c:v>
                </c:pt>
                <c:pt idx="9">
                  <c:v>4.36E-2</c:v>
                </c:pt>
                <c:pt idx="10">
                  <c:v>7.7499999999999999E-2</c:v>
                </c:pt>
                <c:pt idx="11">
                  <c:v>0.11799999999999999</c:v>
                </c:pt>
                <c:pt idx="12">
                  <c:v>8.3000000000000004E-2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1E-482B-BF09-70D371964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4288"/>
        <c:axId val="213414272"/>
      </c:scatterChart>
      <c:valAx>
        <c:axId val="213404288"/>
        <c:scaling>
          <c:orientation val="minMax"/>
          <c:max val="0.95000000000000007"/>
          <c:min val="0.85000000000000009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crossAx val="213414272"/>
        <c:crosses val="autoZero"/>
        <c:crossBetween val="midCat"/>
        <c:majorUnit val="5.000000000000001E-2"/>
      </c:valAx>
      <c:valAx>
        <c:axId val="213414272"/>
        <c:scaling>
          <c:orientation val="minMax"/>
          <c:max val="0.1"/>
          <c:min val="-0.1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404288"/>
        <c:crosses val="autoZero"/>
        <c:crossBetween val="midCat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93463252274691"/>
          <c:y val="2.6036339639764837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(6)'!$BD$20:$BD$32</c:f>
              <c:numCache>
                <c:formatCode>General</c:formatCode>
                <c:ptCount val="13"/>
                <c:pt idx="0">
                  <c:v>0.8861</c:v>
                </c:pt>
                <c:pt idx="1">
                  <c:v>0.88649999999999995</c:v>
                </c:pt>
                <c:pt idx="2">
                  <c:v>0.8871</c:v>
                </c:pt>
                <c:pt idx="3">
                  <c:v>0.88800000000000001</c:v>
                </c:pt>
                <c:pt idx="4">
                  <c:v>0.88959999999999995</c:v>
                </c:pt>
                <c:pt idx="5">
                  <c:v>0.89380000000000004</c:v>
                </c:pt>
                <c:pt idx="6">
                  <c:v>0.91369999999999996</c:v>
                </c:pt>
                <c:pt idx="7">
                  <c:v>0.91239999999999999</c:v>
                </c:pt>
                <c:pt idx="8">
                  <c:v>0.9103</c:v>
                </c:pt>
                <c:pt idx="9">
                  <c:v>0.9093</c:v>
                </c:pt>
                <c:pt idx="10">
                  <c:v>0.90869999999999995</c:v>
                </c:pt>
                <c:pt idx="11">
                  <c:v>0.90820000000000001</c:v>
                </c:pt>
                <c:pt idx="12">
                  <c:v>0.90790000000000004</c:v>
                </c:pt>
              </c:numCache>
            </c:numRef>
          </c:xVal>
          <c:yVal>
            <c:numRef>
              <c:f>'Sheet7 (6)'!$BE$20:$BE$32</c:f>
              <c:numCache>
                <c:formatCode>General</c:formatCode>
                <c:ptCount val="13"/>
                <c:pt idx="0">
                  <c:v>7.2599999999999998E-2</c:v>
                </c:pt>
                <c:pt idx="1">
                  <c:v>6.9800000000000001E-2</c:v>
                </c:pt>
                <c:pt idx="2">
                  <c:v>6.6199999999999995E-2</c:v>
                </c:pt>
                <c:pt idx="3">
                  <c:v>6.0900000000000003E-2</c:v>
                </c:pt>
                <c:pt idx="4">
                  <c:v>5.1299999999999998E-2</c:v>
                </c:pt>
                <c:pt idx="5">
                  <c:v>2.7099999999999999E-2</c:v>
                </c:pt>
                <c:pt idx="6">
                  <c:v>-4.41E-2</c:v>
                </c:pt>
                <c:pt idx="7">
                  <c:v>3.27E-2</c:v>
                </c:pt>
                <c:pt idx="8">
                  <c:v>5.5100000000000003E-2</c:v>
                </c:pt>
                <c:pt idx="9">
                  <c:v>6.4299999999999996E-2</c:v>
                </c:pt>
                <c:pt idx="10">
                  <c:v>6.9500000000000006E-2</c:v>
                </c:pt>
                <c:pt idx="11">
                  <c:v>7.3099999999999998E-2</c:v>
                </c:pt>
                <c:pt idx="12">
                  <c:v>7.5800000000000006E-2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E-482B-BF09-70D371964013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(6)'!$BA$20:$BA$32</c:f>
              <c:numCache>
                <c:formatCode>General</c:formatCode>
                <c:ptCount val="13"/>
                <c:pt idx="0">
                  <c:v>0.90839999999999999</c:v>
                </c:pt>
                <c:pt idx="1">
                  <c:v>0.90820000000000001</c:v>
                </c:pt>
                <c:pt idx="2">
                  <c:v>0.90790000000000004</c:v>
                </c:pt>
                <c:pt idx="3">
                  <c:v>0.90759999999999996</c:v>
                </c:pt>
                <c:pt idx="4">
                  <c:v>0.90720000000000001</c:v>
                </c:pt>
                <c:pt idx="5">
                  <c:v>0.90669999999999995</c:v>
                </c:pt>
                <c:pt idx="6">
                  <c:v>0.90580000000000005</c:v>
                </c:pt>
                <c:pt idx="7">
                  <c:v>0.90369999999999995</c:v>
                </c:pt>
                <c:pt idx="8">
                  <c:v>0.89480000000000004</c:v>
                </c:pt>
                <c:pt idx="9">
                  <c:v>0.87680000000000002</c:v>
                </c:pt>
                <c:pt idx="10">
                  <c:v>0.8831</c:v>
                </c:pt>
                <c:pt idx="11">
                  <c:v>0.8851</c:v>
                </c:pt>
                <c:pt idx="12">
                  <c:v>0.8861</c:v>
                </c:pt>
              </c:numCache>
            </c:numRef>
          </c:xVal>
          <c:yVal>
            <c:numRef>
              <c:f>'Sheet7 (6)'!$BB$20:$BB$32</c:f>
              <c:numCache>
                <c:formatCode>General</c:formatCode>
                <c:ptCount val="13"/>
                <c:pt idx="0">
                  <c:v>-7.4999999999999997E-3</c:v>
                </c:pt>
                <c:pt idx="1">
                  <c:v>-5.5999999999999999E-3</c:v>
                </c:pt>
                <c:pt idx="2">
                  <c:v>-3.5999999999999999E-3</c:v>
                </c:pt>
                <c:pt idx="3">
                  <c:v>-1.1999999999999999E-3</c:v>
                </c:pt>
                <c:pt idx="4">
                  <c:v>1.6999999999999999E-3</c:v>
                </c:pt>
                <c:pt idx="5">
                  <c:v>5.8999999999999999E-3</c:v>
                </c:pt>
                <c:pt idx="6">
                  <c:v>1.2699999999999999E-2</c:v>
                </c:pt>
                <c:pt idx="7">
                  <c:v>2.7400000000000001E-2</c:v>
                </c:pt>
                <c:pt idx="8">
                  <c:v>7.7499999999999999E-2</c:v>
                </c:pt>
                <c:pt idx="9">
                  <c:v>8.3000000000000004E-2</c:v>
                </c:pt>
                <c:pt idx="10">
                  <c:v>2.5499999999999998E-2</c:v>
                </c:pt>
                <c:pt idx="11">
                  <c:v>1.04E-2</c:v>
                </c:pt>
                <c:pt idx="12">
                  <c:v>3.3999999999999998E-3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1E-482B-BF09-70D371964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43712"/>
        <c:axId val="213445248"/>
      </c:scatterChart>
      <c:valAx>
        <c:axId val="213443712"/>
        <c:scaling>
          <c:orientation val="minMax"/>
          <c:max val="0.95000000000000007"/>
          <c:min val="0.85000000000000009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crossAx val="213445248"/>
        <c:crosses val="autoZero"/>
        <c:crossBetween val="midCat"/>
        <c:majorUnit val="5.000000000000001E-2"/>
      </c:valAx>
      <c:valAx>
        <c:axId val="213445248"/>
        <c:scaling>
          <c:orientation val="minMax"/>
          <c:max val="0.1"/>
          <c:min val="-0.1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3443712"/>
        <c:crosses val="autoZero"/>
        <c:crossBetween val="midCat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93463252274691"/>
          <c:y val="2.6036339639764837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'Sheet7 (6)'!$BJ$20:$BJ$32</c:f>
              <c:numCache>
                <c:formatCode>General</c:formatCode>
                <c:ptCount val="13"/>
                <c:pt idx="0">
                  <c:v>0.88370000000000004</c:v>
                </c:pt>
                <c:pt idx="1">
                  <c:v>0.88460000000000005</c:v>
                </c:pt>
                <c:pt idx="2">
                  <c:v>0.88529999999999998</c:v>
                </c:pt>
                <c:pt idx="3">
                  <c:v>0.8861</c:v>
                </c:pt>
                <c:pt idx="4">
                  <c:v>0.8871</c:v>
                </c:pt>
                <c:pt idx="5">
                  <c:v>0.88959999999999995</c:v>
                </c:pt>
                <c:pt idx="6">
                  <c:v>0.91369999999999996</c:v>
                </c:pt>
                <c:pt idx="7">
                  <c:v>0.9103</c:v>
                </c:pt>
                <c:pt idx="8">
                  <c:v>0.90869999999999995</c:v>
                </c:pt>
                <c:pt idx="9">
                  <c:v>0.90790000000000004</c:v>
                </c:pt>
                <c:pt idx="10">
                  <c:v>0.9073</c:v>
                </c:pt>
                <c:pt idx="11">
                  <c:v>0.90680000000000005</c:v>
                </c:pt>
                <c:pt idx="12">
                  <c:v>0.90600000000000003</c:v>
                </c:pt>
              </c:numCache>
            </c:numRef>
          </c:xVal>
          <c:yVal>
            <c:numRef>
              <c:f>'Sheet7 (6)'!$BK$20:$BK$32</c:f>
              <c:numCache>
                <c:formatCode>General</c:formatCode>
                <c:ptCount val="13"/>
                <c:pt idx="0">
                  <c:v>8.7499999999999994E-2</c:v>
                </c:pt>
                <c:pt idx="1">
                  <c:v>8.1500000000000003E-2</c:v>
                </c:pt>
                <c:pt idx="2">
                  <c:v>7.7100000000000002E-2</c:v>
                </c:pt>
                <c:pt idx="3">
                  <c:v>7.2599999999999998E-2</c:v>
                </c:pt>
                <c:pt idx="4">
                  <c:v>6.6199999999999995E-2</c:v>
                </c:pt>
                <c:pt idx="5">
                  <c:v>5.1299999999999998E-2</c:v>
                </c:pt>
                <c:pt idx="6">
                  <c:v>-4.41E-2</c:v>
                </c:pt>
                <c:pt idx="7">
                  <c:v>5.5100000000000003E-2</c:v>
                </c:pt>
                <c:pt idx="8">
                  <c:v>6.9500000000000006E-2</c:v>
                </c:pt>
                <c:pt idx="9">
                  <c:v>7.5800000000000006E-2</c:v>
                </c:pt>
                <c:pt idx="10">
                  <c:v>8.0199999999999994E-2</c:v>
                </c:pt>
                <c:pt idx="11">
                  <c:v>8.4500000000000006E-2</c:v>
                </c:pt>
                <c:pt idx="12">
                  <c:v>9.01E-2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E-482B-BF09-70D371964013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'Sheet7 (6)'!$BG$20:$BG$32</c:f>
              <c:numCache>
                <c:formatCode>General</c:formatCode>
                <c:ptCount val="13"/>
                <c:pt idx="0">
                  <c:v>0.91100000000000003</c:v>
                </c:pt>
                <c:pt idx="1">
                  <c:v>0.90949999999999998</c:v>
                </c:pt>
                <c:pt idx="2">
                  <c:v>0.90890000000000004</c:v>
                </c:pt>
                <c:pt idx="3">
                  <c:v>0.90839999999999999</c:v>
                </c:pt>
                <c:pt idx="4">
                  <c:v>0.90790000000000004</c:v>
                </c:pt>
                <c:pt idx="5">
                  <c:v>0.90720000000000001</c:v>
                </c:pt>
                <c:pt idx="6">
                  <c:v>0.90580000000000005</c:v>
                </c:pt>
                <c:pt idx="7">
                  <c:v>0.89480000000000004</c:v>
                </c:pt>
                <c:pt idx="8">
                  <c:v>0.8831</c:v>
                </c:pt>
                <c:pt idx="9">
                  <c:v>0.8861</c:v>
                </c:pt>
                <c:pt idx="10">
                  <c:v>0.88700000000000001</c:v>
                </c:pt>
                <c:pt idx="11">
                  <c:v>0.88770000000000004</c:v>
                </c:pt>
                <c:pt idx="12">
                  <c:v>0.88819999999999999</c:v>
                </c:pt>
              </c:numCache>
            </c:numRef>
          </c:xVal>
          <c:yVal>
            <c:numRef>
              <c:f>'Sheet7 (6)'!$BH$20:$BH$32</c:f>
              <c:numCache>
                <c:formatCode>General</c:formatCode>
                <c:ptCount val="13"/>
                <c:pt idx="0">
                  <c:v>-3.0700000000000002E-2</c:v>
                </c:pt>
                <c:pt idx="1">
                  <c:v>-1.7299999999999999E-2</c:v>
                </c:pt>
                <c:pt idx="2">
                  <c:v>-1.1599999999999999E-2</c:v>
                </c:pt>
                <c:pt idx="3">
                  <c:v>-7.4999999999999997E-3</c:v>
                </c:pt>
                <c:pt idx="4">
                  <c:v>-3.5999999999999999E-3</c:v>
                </c:pt>
                <c:pt idx="5">
                  <c:v>1.6999999999999999E-3</c:v>
                </c:pt>
                <c:pt idx="6">
                  <c:v>1.2699999999999999E-2</c:v>
                </c:pt>
                <c:pt idx="7">
                  <c:v>7.7499999999999999E-2</c:v>
                </c:pt>
                <c:pt idx="8">
                  <c:v>2.5499999999999998E-2</c:v>
                </c:pt>
                <c:pt idx="9">
                  <c:v>3.3999999999999998E-3</c:v>
                </c:pt>
                <c:pt idx="10">
                  <c:v>-3.8E-3</c:v>
                </c:pt>
                <c:pt idx="11">
                  <c:v>-8.3999999999999995E-3</c:v>
                </c:pt>
                <c:pt idx="12">
                  <c:v>-1.24E-2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1E-482B-BF09-70D371964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60416"/>
        <c:axId val="214066304"/>
      </c:scatterChart>
      <c:valAx>
        <c:axId val="214060416"/>
        <c:scaling>
          <c:orientation val="minMax"/>
          <c:max val="0.95000000000000007"/>
          <c:min val="0.85000000000000009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crossAx val="214066304"/>
        <c:crosses val="autoZero"/>
        <c:crossBetween val="midCat"/>
        <c:majorUnit val="5.000000000000001E-2"/>
      </c:valAx>
      <c:valAx>
        <c:axId val="214066304"/>
        <c:scaling>
          <c:orientation val="minMax"/>
          <c:max val="0.1"/>
          <c:min val="-0.1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214060416"/>
        <c:crosses val="autoZero"/>
        <c:crossBetween val="midCat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Sheet3!$M$5:$M$16</c:f>
              <c:numCache>
                <c:formatCode>0.0000</c:formatCode>
                <c:ptCount val="12"/>
                <c:pt idx="0">
                  <c:v>0</c:v>
                </c:pt>
                <c:pt idx="1">
                  <c:v>9.5538707486019381E-3</c:v>
                </c:pt>
                <c:pt idx="2">
                  <c:v>1.9107741497203876E-2</c:v>
                </c:pt>
                <c:pt idx="3">
                  <c:v>2.8661612245805816E-2</c:v>
                </c:pt>
                <c:pt idx="4">
                  <c:v>3.8215482994407753E-2</c:v>
                </c:pt>
                <c:pt idx="5">
                  <c:v>4.7769353743009689E-2</c:v>
                </c:pt>
                <c:pt idx="6">
                  <c:v>5.7323224491611625E-2</c:v>
                </c:pt>
                <c:pt idx="7">
                  <c:v>6.6877095240213569E-2</c:v>
                </c:pt>
                <c:pt idx="8">
                  <c:v>7.6430965988815505E-2</c:v>
                </c:pt>
                <c:pt idx="9">
                  <c:v>8.5984836737417442E-2</c:v>
                </c:pt>
                <c:pt idx="10">
                  <c:v>9.5538707486019378E-2</c:v>
                </c:pt>
                <c:pt idx="11">
                  <c:v>0.10509257823462131</c:v>
                </c:pt>
              </c:numCache>
            </c:numRef>
          </c:xVal>
          <c:yVal>
            <c:numRef>
              <c:f>Sheet3!$AP$5:$AP$16</c:f>
              <c:numCache>
                <c:formatCode>0</c:formatCode>
                <c:ptCount val="12"/>
                <c:pt idx="0">
                  <c:v>-89.950907303130279</c:v>
                </c:pt>
                <c:pt idx="1">
                  <c:v>-18.684328917756087</c:v>
                </c:pt>
                <c:pt idx="2">
                  <c:v>53.58608132432218</c:v>
                </c:pt>
                <c:pt idx="3">
                  <c:v>122.68562311686044</c:v>
                </c:pt>
                <c:pt idx="4">
                  <c:v>187.12339151620068</c:v>
                </c:pt>
                <c:pt idx="5">
                  <c:v>245.46448628125634</c:v>
                </c:pt>
                <c:pt idx="6">
                  <c:v>297.4141168070538</c:v>
                </c:pt>
                <c:pt idx="7">
                  <c:v>341.87279174395513</c:v>
                </c:pt>
                <c:pt idx="8">
                  <c:v>379.76955815650678</c:v>
                </c:pt>
                <c:pt idx="9">
                  <c:v>411.8558689498272</c:v>
                </c:pt>
                <c:pt idx="10">
                  <c:v>439.12180348563192</c:v>
                </c:pt>
                <c:pt idx="11">
                  <c:v>461.71959485267178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5A-417B-865D-547F55C4121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Sheet3!$M$5:$M$16</c:f>
              <c:numCache>
                <c:formatCode>0.0000</c:formatCode>
                <c:ptCount val="12"/>
                <c:pt idx="0">
                  <c:v>0</c:v>
                </c:pt>
                <c:pt idx="1">
                  <c:v>9.5538707486019381E-3</c:v>
                </c:pt>
                <c:pt idx="2">
                  <c:v>1.9107741497203876E-2</c:v>
                </c:pt>
                <c:pt idx="3">
                  <c:v>2.8661612245805816E-2</c:v>
                </c:pt>
                <c:pt idx="4">
                  <c:v>3.8215482994407753E-2</c:v>
                </c:pt>
                <c:pt idx="5">
                  <c:v>4.7769353743009689E-2</c:v>
                </c:pt>
                <c:pt idx="6">
                  <c:v>5.7323224491611625E-2</c:v>
                </c:pt>
                <c:pt idx="7">
                  <c:v>6.6877095240213569E-2</c:v>
                </c:pt>
                <c:pt idx="8">
                  <c:v>7.6430965988815505E-2</c:v>
                </c:pt>
                <c:pt idx="9">
                  <c:v>8.5984836737417442E-2</c:v>
                </c:pt>
                <c:pt idx="10">
                  <c:v>9.5538707486019378E-2</c:v>
                </c:pt>
                <c:pt idx="11">
                  <c:v>0.10509257823462131</c:v>
                </c:pt>
              </c:numCache>
            </c:numRef>
          </c:xVal>
          <c:yVal>
            <c:numRef>
              <c:f>Sheet3!$AB$5:$AB$16</c:f>
              <c:numCache>
                <c:formatCode>0.0</c:formatCode>
                <c:ptCount val="12"/>
                <c:pt idx="0">
                  <c:v>54.680644203227892</c:v>
                </c:pt>
                <c:pt idx="1">
                  <c:v>54.157341456260568</c:v>
                </c:pt>
                <c:pt idx="2">
                  <c:v>54.33342253613332</c:v>
                </c:pt>
                <c:pt idx="3">
                  <c:v>55.17145285688968</c:v>
                </c:pt>
                <c:pt idx="4">
                  <c:v>56.654661917092049</c:v>
                </c:pt>
                <c:pt idx="5">
                  <c:v>58.716305766797014</c:v>
                </c:pt>
                <c:pt idx="6">
                  <c:v>61.342693732913297</c:v>
                </c:pt>
                <c:pt idx="7">
                  <c:v>64.389231657009233</c:v>
                </c:pt>
                <c:pt idx="8">
                  <c:v>67.833647594243374</c:v>
                </c:pt>
                <c:pt idx="9">
                  <c:v>71.605142611267809</c:v>
                </c:pt>
                <c:pt idx="10">
                  <c:v>75.707113160455407</c:v>
                </c:pt>
                <c:pt idx="11">
                  <c:v>80.002676581349448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5A-417B-865D-547F55C41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69344"/>
        <c:axId val="188970880"/>
      </c:scatterChart>
      <c:valAx>
        <c:axId val="188969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70880"/>
        <c:crosses val="autoZero"/>
        <c:crossBetween val="midCat"/>
      </c:valAx>
      <c:valAx>
        <c:axId val="18897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69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725232371137159E-2"/>
          <c:y val="1.8223975546353507E-2"/>
          <c:w val="0.86806544477082803"/>
          <c:h val="0.96355204890729296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Sheet4!$L$20:$L$38</c:f>
              <c:numCache>
                <c:formatCode>General</c:formatCode>
                <c:ptCount val="19"/>
                <c:pt idx="0">
                  <c:v>0.72770000000000001</c:v>
                </c:pt>
                <c:pt idx="1">
                  <c:v>0.71330000000000005</c:v>
                </c:pt>
                <c:pt idx="2">
                  <c:v>0.67759999999999998</c:v>
                </c:pt>
                <c:pt idx="3">
                  <c:v>0.61919999999999997</c:v>
                </c:pt>
                <c:pt idx="4">
                  <c:v>0.4456</c:v>
                </c:pt>
                <c:pt idx="5">
                  <c:v>0.33360000000000001</c:v>
                </c:pt>
                <c:pt idx="6">
                  <c:v>0.25669999999999998</c:v>
                </c:pt>
                <c:pt idx="7">
                  <c:v>0.25800000000000001</c:v>
                </c:pt>
                <c:pt idx="8">
                  <c:v>0.26479999999999998</c:v>
                </c:pt>
                <c:pt idx="9">
                  <c:v>0.27700000000000002</c:v>
                </c:pt>
                <c:pt idx="10">
                  <c:v>0.33439999999999998</c:v>
                </c:pt>
                <c:pt idx="11">
                  <c:v>0.38100000000000001</c:v>
                </c:pt>
                <c:pt idx="12">
                  <c:v>0.42459999999999998</c:v>
                </c:pt>
                <c:pt idx="13">
                  <c:v>0.50109999999999999</c:v>
                </c:pt>
                <c:pt idx="14">
                  <c:v>0.56000000000000005</c:v>
                </c:pt>
                <c:pt idx="15">
                  <c:v>0.61180000000000001</c:v>
                </c:pt>
                <c:pt idx="16">
                  <c:v>0.64429999999999998</c:v>
                </c:pt>
                <c:pt idx="17">
                  <c:v>0.68149999999999999</c:v>
                </c:pt>
                <c:pt idx="18">
                  <c:v>0.72770000000000001</c:v>
                </c:pt>
              </c:numCache>
            </c:numRef>
          </c:xVal>
          <c:yVal>
            <c:numRef>
              <c:f>Sheet4!$M$20:$M$38</c:f>
              <c:numCache>
                <c:formatCode>General</c:formatCode>
                <c:ptCount val="19"/>
                <c:pt idx="0">
                  <c:v>0.3644</c:v>
                </c:pt>
                <c:pt idx="1">
                  <c:v>0.63290000000000002</c:v>
                </c:pt>
                <c:pt idx="2">
                  <c:v>0.86019999999999996</c:v>
                </c:pt>
                <c:pt idx="3">
                  <c:v>1.0136000000000001</c:v>
                </c:pt>
                <c:pt idx="4">
                  <c:v>1.0377000000000001</c:v>
                </c:pt>
                <c:pt idx="5">
                  <c:v>1.0313000000000001</c:v>
                </c:pt>
                <c:pt idx="6">
                  <c:v>0.9627</c:v>
                </c:pt>
                <c:pt idx="7">
                  <c:v>0.70130000000000003</c:v>
                </c:pt>
                <c:pt idx="8">
                  <c:v>0.40450000000000003</c:v>
                </c:pt>
                <c:pt idx="9">
                  <c:v>9.3600000000000003E-2</c:v>
                </c:pt>
                <c:pt idx="10">
                  <c:v>-3.6900000000000002E-2</c:v>
                </c:pt>
                <c:pt idx="11">
                  <c:v>-0.1948</c:v>
                </c:pt>
                <c:pt idx="12">
                  <c:v>-0.38540000000000002</c:v>
                </c:pt>
                <c:pt idx="13">
                  <c:v>-0.3397</c:v>
                </c:pt>
                <c:pt idx="14">
                  <c:v>-0.32650000000000001</c:v>
                </c:pt>
                <c:pt idx="15">
                  <c:v>-0.34570000000000001</c:v>
                </c:pt>
                <c:pt idx="16">
                  <c:v>-7.6899999999999996E-2</c:v>
                </c:pt>
                <c:pt idx="17">
                  <c:v>0.17499999999999999</c:v>
                </c:pt>
                <c:pt idx="18">
                  <c:v>0.3644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DF-4F40-9015-01853D2E4DD4}"/>
            </c:ext>
          </c:extLst>
        </c:ser>
        <c:ser>
          <c:idx val="0"/>
          <c:order val="1"/>
          <c:marker>
            <c:symbol val="none"/>
          </c:marker>
          <c:xVal>
            <c:numRef>
              <c:f>Sheet4!$F$20:$F$32</c:f>
              <c:numCache>
                <c:formatCode>General</c:formatCode>
                <c:ptCount val="13"/>
                <c:pt idx="0">
                  <c:v>0.67159999999999997</c:v>
                </c:pt>
                <c:pt idx="1">
                  <c:v>0.64339999999999997</c:v>
                </c:pt>
                <c:pt idx="2">
                  <c:v>0.58579999999999999</c:v>
                </c:pt>
                <c:pt idx="3">
                  <c:v>0.42020000000000002</c:v>
                </c:pt>
                <c:pt idx="4">
                  <c:v>0.3281</c:v>
                </c:pt>
                <c:pt idx="5">
                  <c:v>0.3261</c:v>
                </c:pt>
                <c:pt idx="6">
                  <c:v>0.32819999999999999</c:v>
                </c:pt>
                <c:pt idx="7">
                  <c:v>0.39069999999999999</c:v>
                </c:pt>
                <c:pt idx="8">
                  <c:v>0.44840000000000002</c:v>
                </c:pt>
                <c:pt idx="9">
                  <c:v>0.52439999999999998</c:v>
                </c:pt>
                <c:pt idx="10">
                  <c:v>0.5897</c:v>
                </c:pt>
                <c:pt idx="11">
                  <c:v>0.62729999999999997</c:v>
                </c:pt>
                <c:pt idx="12">
                  <c:v>0.67159999999999997</c:v>
                </c:pt>
              </c:numCache>
            </c:numRef>
          </c:xVal>
          <c:yVal>
            <c:numRef>
              <c:f>Sheet4!$G$20:$G$32</c:f>
              <c:numCache>
                <c:formatCode>General</c:formatCode>
                <c:ptCount val="13"/>
                <c:pt idx="0">
                  <c:v>0.46210000000000001</c:v>
                </c:pt>
                <c:pt idx="1">
                  <c:v>0.69640000000000002</c:v>
                </c:pt>
                <c:pt idx="2">
                  <c:v>0.87390000000000001</c:v>
                </c:pt>
                <c:pt idx="3">
                  <c:v>0.88149999999999995</c:v>
                </c:pt>
                <c:pt idx="4">
                  <c:v>0.82410000000000005</c:v>
                </c:pt>
                <c:pt idx="5">
                  <c:v>0.57350000000000001</c:v>
                </c:pt>
                <c:pt idx="6">
                  <c:v>0.28039999999999998</c:v>
                </c:pt>
                <c:pt idx="7">
                  <c:v>0.1196</c:v>
                </c:pt>
                <c:pt idx="8">
                  <c:v>-8.3199999999999996E-2</c:v>
                </c:pt>
                <c:pt idx="9">
                  <c:v>-3.1600000000000003E-2</c:v>
                </c:pt>
                <c:pt idx="10">
                  <c:v>-3.5200000000000002E-2</c:v>
                </c:pt>
                <c:pt idx="11">
                  <c:v>0.2311</c:v>
                </c:pt>
                <c:pt idx="12">
                  <c:v>0.46210000000000001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16-4CEA-A07B-8ECF4F26C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055744"/>
        <c:axId val="189057280"/>
      </c:scatterChart>
      <c:valAx>
        <c:axId val="189055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057280"/>
        <c:crosses val="autoZero"/>
        <c:crossBetween val="midCat"/>
        <c:majorUnit val="0.1"/>
      </c:valAx>
      <c:valAx>
        <c:axId val="18905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055744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Sheet7!$K$31:$K$60</c:f>
              <c:numCache>
                <c:formatCode>General</c:formatCode>
                <c:ptCount val="30"/>
                <c:pt idx="0">
                  <c:v>0.93510000000000004</c:v>
                </c:pt>
                <c:pt idx="1">
                  <c:v>0.9335</c:v>
                </c:pt>
                <c:pt idx="2">
                  <c:v>0.93079999999999996</c:v>
                </c:pt>
                <c:pt idx="3">
                  <c:v>0.92490000000000006</c:v>
                </c:pt>
                <c:pt idx="4">
                  <c:v>0.90169999999999995</c:v>
                </c:pt>
                <c:pt idx="5">
                  <c:v>0.80900000000000005</c:v>
                </c:pt>
                <c:pt idx="6">
                  <c:v>0.84130000000000005</c:v>
                </c:pt>
                <c:pt idx="7">
                  <c:v>0.85150000000000003</c:v>
                </c:pt>
                <c:pt idx="8">
                  <c:v>0.85619999999999996</c:v>
                </c:pt>
                <c:pt idx="9">
                  <c:v>0.85899999999999999</c:v>
                </c:pt>
                <c:pt idx="10">
                  <c:v>0.86109999999999998</c:v>
                </c:pt>
                <c:pt idx="11">
                  <c:v>0.86299999999999999</c:v>
                </c:pt>
                <c:pt idx="12">
                  <c:v>0.86499999999999999</c:v>
                </c:pt>
              </c:numCache>
            </c:numRef>
          </c:xVal>
          <c:yVal>
            <c:numRef>
              <c:f>Sheet7!$L$31:$L$60</c:f>
              <c:numCache>
                <c:formatCode>General</c:formatCode>
                <c:ptCount val="30"/>
                <c:pt idx="0">
                  <c:v>0.9798</c:v>
                </c:pt>
                <c:pt idx="1">
                  <c:v>0.99219999999999997</c:v>
                </c:pt>
                <c:pt idx="2">
                  <c:v>1.0107999999999999</c:v>
                </c:pt>
                <c:pt idx="3">
                  <c:v>1.0469999999999999</c:v>
                </c:pt>
                <c:pt idx="4">
                  <c:v>1.1574</c:v>
                </c:pt>
                <c:pt idx="5">
                  <c:v>1.3067</c:v>
                </c:pt>
                <c:pt idx="6">
                  <c:v>1.0651999999999999</c:v>
                </c:pt>
                <c:pt idx="7">
                  <c:v>1.0106999999999999</c:v>
                </c:pt>
                <c:pt idx="8">
                  <c:v>0.98680000000000001</c:v>
                </c:pt>
                <c:pt idx="9">
                  <c:v>0.97189999999999999</c:v>
                </c:pt>
                <c:pt idx="10">
                  <c:v>0.96050000000000002</c:v>
                </c:pt>
                <c:pt idx="11">
                  <c:v>0.95009999999999994</c:v>
                </c:pt>
                <c:pt idx="12">
                  <c:v>0.93930000000000002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33-4235-97FD-B99F703AA7EC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Sheet7!$AI$31:$AI$55</c:f>
              <c:numCache>
                <c:formatCode>General</c:formatCode>
                <c:ptCount val="25"/>
                <c:pt idx="0">
                  <c:v>0.87239999999999995</c:v>
                </c:pt>
                <c:pt idx="1">
                  <c:v>0.86560000000000004</c:v>
                </c:pt>
                <c:pt idx="2">
                  <c:v>0.8599</c:v>
                </c:pt>
                <c:pt idx="3">
                  <c:v>0.85450000000000004</c:v>
                </c:pt>
                <c:pt idx="4">
                  <c:v>0.84850000000000003</c:v>
                </c:pt>
                <c:pt idx="5">
                  <c:v>0.84099999999999997</c:v>
                </c:pt>
                <c:pt idx="6">
                  <c:v>0.82969999999999999</c:v>
                </c:pt>
                <c:pt idx="7">
                  <c:v>0.80789999999999995</c:v>
                </c:pt>
                <c:pt idx="8">
                  <c:v>0.75080000000000002</c:v>
                </c:pt>
                <c:pt idx="9">
                  <c:v>0.6593</c:v>
                </c:pt>
                <c:pt idx="10">
                  <c:v>0.60189999999999999</c:v>
                </c:pt>
                <c:pt idx="11">
                  <c:v>0.57120000000000004</c:v>
                </c:pt>
                <c:pt idx="12">
                  <c:v>0.55910000000000004</c:v>
                </c:pt>
              </c:numCache>
            </c:numRef>
          </c:xVal>
          <c:yVal>
            <c:numRef>
              <c:f>Sheet7!$AJ$31:$AJ$55</c:f>
              <c:numCache>
                <c:formatCode>General</c:formatCode>
                <c:ptCount val="25"/>
                <c:pt idx="0">
                  <c:v>1.1781999999999999</c:v>
                </c:pt>
                <c:pt idx="1">
                  <c:v>1.2176</c:v>
                </c:pt>
                <c:pt idx="2">
                  <c:v>1.2484</c:v>
                </c:pt>
                <c:pt idx="3">
                  <c:v>1.2761</c:v>
                </c:pt>
                <c:pt idx="4">
                  <c:v>1.3048</c:v>
                </c:pt>
                <c:pt idx="5">
                  <c:v>1.3386</c:v>
                </c:pt>
                <c:pt idx="6">
                  <c:v>1.385</c:v>
                </c:pt>
                <c:pt idx="7">
                  <c:v>1.4613</c:v>
                </c:pt>
                <c:pt idx="8">
                  <c:v>1.5841000000000001</c:v>
                </c:pt>
                <c:pt idx="9">
                  <c:v>1.5899000000000001</c:v>
                </c:pt>
                <c:pt idx="10">
                  <c:v>1.5063</c:v>
                </c:pt>
                <c:pt idx="11">
                  <c:v>1.4279999999999999</c:v>
                </c:pt>
                <c:pt idx="12">
                  <c:v>1.3591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33-4235-97FD-B99F703AA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58080"/>
        <c:axId val="189359616"/>
      </c:scatterChart>
      <c:valAx>
        <c:axId val="189358080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9359616"/>
        <c:crosses val="autoZero"/>
        <c:crossBetween val="midCat"/>
        <c:majorUnit val="0.1"/>
      </c:valAx>
      <c:valAx>
        <c:axId val="189359616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358080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Sheet7!$N$31:$N$79</c:f>
              <c:numCache>
                <c:formatCode>General</c:formatCode>
                <c:ptCount val="49"/>
                <c:pt idx="0">
                  <c:v>0.90239999999999998</c:v>
                </c:pt>
                <c:pt idx="1">
                  <c:v>0.89739999999999998</c:v>
                </c:pt>
                <c:pt idx="2">
                  <c:v>0.89100000000000001</c:v>
                </c:pt>
                <c:pt idx="3">
                  <c:v>0.88290000000000002</c:v>
                </c:pt>
                <c:pt idx="4">
                  <c:v>0.87160000000000004</c:v>
                </c:pt>
                <c:pt idx="5">
                  <c:v>0.85840000000000005</c:v>
                </c:pt>
                <c:pt idx="6">
                  <c:v>0.84409999999999996</c:v>
                </c:pt>
                <c:pt idx="7">
                  <c:v>0.83050000000000002</c:v>
                </c:pt>
                <c:pt idx="8">
                  <c:v>0.8196</c:v>
                </c:pt>
                <c:pt idx="9">
                  <c:v>0.81240000000000001</c:v>
                </c:pt>
                <c:pt idx="10">
                  <c:v>0.80900000000000005</c:v>
                </c:pt>
                <c:pt idx="11">
                  <c:v>0.80879999999999996</c:v>
                </c:pt>
                <c:pt idx="12">
                  <c:v>0.81089999999999995</c:v>
                </c:pt>
              </c:numCache>
            </c:numRef>
          </c:xVal>
          <c:yVal>
            <c:numRef>
              <c:f>Sheet7!$O$31:$O$79</c:f>
              <c:numCache>
                <c:formatCode>General</c:formatCode>
                <c:ptCount val="49"/>
                <c:pt idx="0">
                  <c:v>1.1544000000000001</c:v>
                </c:pt>
                <c:pt idx="1">
                  <c:v>1.1763999999999999</c:v>
                </c:pt>
                <c:pt idx="2">
                  <c:v>1.2034</c:v>
                </c:pt>
                <c:pt idx="3">
                  <c:v>1.2382</c:v>
                </c:pt>
                <c:pt idx="4">
                  <c:v>1.2881</c:v>
                </c:pt>
                <c:pt idx="5">
                  <c:v>1.3342000000000001</c:v>
                </c:pt>
                <c:pt idx="6">
                  <c:v>1.3720000000000001</c:v>
                </c:pt>
                <c:pt idx="7">
                  <c:v>1.3935999999999999</c:v>
                </c:pt>
                <c:pt idx="8">
                  <c:v>1.395</c:v>
                </c:pt>
                <c:pt idx="9">
                  <c:v>1.3783000000000001</c:v>
                </c:pt>
                <c:pt idx="10">
                  <c:v>1.3488</c:v>
                </c:pt>
                <c:pt idx="11">
                  <c:v>1.3124</c:v>
                </c:pt>
                <c:pt idx="12">
                  <c:v>1.2739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08-4256-BA5F-8F88A822D871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Sheet7!$AL$31:$AL$55</c:f>
              <c:numCache>
                <c:formatCode>General</c:formatCode>
                <c:ptCount val="25"/>
                <c:pt idx="0">
                  <c:v>0.86970000000000003</c:v>
                </c:pt>
                <c:pt idx="1">
                  <c:v>0.86909999999999998</c:v>
                </c:pt>
                <c:pt idx="2">
                  <c:v>0.86850000000000005</c:v>
                </c:pt>
                <c:pt idx="3">
                  <c:v>0.8679</c:v>
                </c:pt>
                <c:pt idx="4">
                  <c:v>0.86729999999999996</c:v>
                </c:pt>
                <c:pt idx="5">
                  <c:v>0.86670000000000003</c:v>
                </c:pt>
                <c:pt idx="6">
                  <c:v>0.86609999999999998</c:v>
                </c:pt>
                <c:pt idx="7">
                  <c:v>0.86560000000000004</c:v>
                </c:pt>
                <c:pt idx="8">
                  <c:v>0.86499999999999999</c:v>
                </c:pt>
                <c:pt idx="9">
                  <c:v>0.86450000000000005</c:v>
                </c:pt>
                <c:pt idx="10">
                  <c:v>0.8639</c:v>
                </c:pt>
                <c:pt idx="11">
                  <c:v>0.86339999999999995</c:v>
                </c:pt>
                <c:pt idx="12">
                  <c:v>0.8629</c:v>
                </c:pt>
              </c:numCache>
            </c:numRef>
          </c:xVal>
          <c:yVal>
            <c:numRef>
              <c:f>Sheet7!$AM$31:$AM$55</c:f>
              <c:numCache>
                <c:formatCode>General</c:formatCode>
                <c:ptCount val="25"/>
                <c:pt idx="0">
                  <c:v>1.1942999999999999</c:v>
                </c:pt>
                <c:pt idx="1">
                  <c:v>1.198</c:v>
                </c:pt>
                <c:pt idx="2">
                  <c:v>1.2015</c:v>
                </c:pt>
                <c:pt idx="3">
                  <c:v>1.2050000000000001</c:v>
                </c:pt>
                <c:pt idx="4">
                  <c:v>1.2082999999999999</c:v>
                </c:pt>
                <c:pt idx="5">
                  <c:v>1.2116</c:v>
                </c:pt>
                <c:pt idx="6">
                  <c:v>1.2146999999999999</c:v>
                </c:pt>
                <c:pt idx="7">
                  <c:v>1.2178</c:v>
                </c:pt>
                <c:pt idx="8">
                  <c:v>1.2209000000000001</c:v>
                </c:pt>
                <c:pt idx="9">
                  <c:v>1.2239</c:v>
                </c:pt>
                <c:pt idx="10">
                  <c:v>1.2267999999999999</c:v>
                </c:pt>
                <c:pt idx="11">
                  <c:v>1.2296</c:v>
                </c:pt>
                <c:pt idx="12">
                  <c:v>1.2324999999999999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E08-4256-BA5F-8F88A822D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80864"/>
        <c:axId val="189390848"/>
      </c:scatterChart>
      <c:valAx>
        <c:axId val="189380864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9390848"/>
        <c:crosses val="autoZero"/>
        <c:crossBetween val="midCat"/>
        <c:majorUnit val="0.1"/>
      </c:valAx>
      <c:valAx>
        <c:axId val="189390848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380864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084830295287626E-2"/>
          <c:y val="3.8582509446019063E-2"/>
          <c:w val="0.83267219229175282"/>
          <c:h val="0.91337264245721206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Sheet7!$Q$31:$Q$79</c:f>
              <c:numCache>
                <c:formatCode>General</c:formatCode>
                <c:ptCount val="49"/>
                <c:pt idx="0">
                  <c:v>0.91920000000000002</c:v>
                </c:pt>
                <c:pt idx="1">
                  <c:v>0.91539999999999999</c:v>
                </c:pt>
                <c:pt idx="2">
                  <c:v>0.90990000000000004</c:v>
                </c:pt>
                <c:pt idx="3">
                  <c:v>0.90239999999999998</c:v>
                </c:pt>
                <c:pt idx="4">
                  <c:v>0.89100000000000001</c:v>
                </c:pt>
                <c:pt idx="5">
                  <c:v>0.87160000000000004</c:v>
                </c:pt>
                <c:pt idx="6">
                  <c:v>0.84409999999999996</c:v>
                </c:pt>
                <c:pt idx="7">
                  <c:v>0.8196</c:v>
                </c:pt>
                <c:pt idx="8">
                  <c:v>0.80900000000000005</c:v>
                </c:pt>
                <c:pt idx="9">
                  <c:v>0.81089999999999995</c:v>
                </c:pt>
                <c:pt idx="10">
                  <c:v>0.81869999999999998</c:v>
                </c:pt>
                <c:pt idx="11">
                  <c:v>0.8266</c:v>
                </c:pt>
                <c:pt idx="12">
                  <c:v>0.83279999999999998</c:v>
                </c:pt>
              </c:numCache>
            </c:numRef>
          </c:xVal>
          <c:yVal>
            <c:numRef>
              <c:f>Sheet7!$R$31:$R$79</c:f>
              <c:numCache>
                <c:formatCode>General</c:formatCode>
                <c:ptCount val="49"/>
                <c:pt idx="0">
                  <c:v>1.0788</c:v>
                </c:pt>
                <c:pt idx="1">
                  <c:v>1.0984</c:v>
                </c:pt>
                <c:pt idx="2">
                  <c:v>1.1207</c:v>
                </c:pt>
                <c:pt idx="3">
                  <c:v>1.1544000000000001</c:v>
                </c:pt>
                <c:pt idx="4">
                  <c:v>1.2034</c:v>
                </c:pt>
                <c:pt idx="5">
                  <c:v>1.2881</c:v>
                </c:pt>
                <c:pt idx="6">
                  <c:v>1.3720000000000001</c:v>
                </c:pt>
                <c:pt idx="7">
                  <c:v>1.395</c:v>
                </c:pt>
                <c:pt idx="8">
                  <c:v>1.3488</c:v>
                </c:pt>
                <c:pt idx="9">
                  <c:v>1.2739</c:v>
                </c:pt>
                <c:pt idx="10">
                  <c:v>1.2031000000000001</c:v>
                </c:pt>
                <c:pt idx="11">
                  <c:v>1.1500999999999999</c:v>
                </c:pt>
                <c:pt idx="12">
                  <c:v>1.1129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A9-4C60-AD64-EDB447DC9B32}"/>
            </c:ext>
          </c:extLst>
        </c:ser>
        <c:ser>
          <c:idx val="2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Sheet7!$AO$31:$AO$55</c:f>
              <c:numCache>
                <c:formatCode>General</c:formatCode>
                <c:ptCount val="25"/>
                <c:pt idx="0">
                  <c:v>0.87390000000000001</c:v>
                </c:pt>
                <c:pt idx="1">
                  <c:v>0.87239999999999995</c:v>
                </c:pt>
                <c:pt idx="2">
                  <c:v>0.871</c:v>
                </c:pt>
                <c:pt idx="3">
                  <c:v>0.86970000000000003</c:v>
                </c:pt>
                <c:pt idx="4">
                  <c:v>0.86850000000000005</c:v>
                </c:pt>
                <c:pt idx="5">
                  <c:v>0.86729999999999996</c:v>
                </c:pt>
                <c:pt idx="6">
                  <c:v>0.86609999999999998</c:v>
                </c:pt>
                <c:pt idx="7">
                  <c:v>0.86499999999999999</c:v>
                </c:pt>
                <c:pt idx="8">
                  <c:v>0.8639</c:v>
                </c:pt>
                <c:pt idx="9">
                  <c:v>0.8629</c:v>
                </c:pt>
                <c:pt idx="10">
                  <c:v>0.8619</c:v>
                </c:pt>
                <c:pt idx="11">
                  <c:v>0.8609</c:v>
                </c:pt>
                <c:pt idx="12">
                  <c:v>0.8599</c:v>
                </c:pt>
              </c:numCache>
            </c:numRef>
          </c:xVal>
          <c:yVal>
            <c:numRef>
              <c:f>Sheet7!$AP$31:$AP$55</c:f>
              <c:numCache>
                <c:formatCode>General</c:formatCode>
                <c:ptCount val="25"/>
                <c:pt idx="0">
                  <c:v>1.1696</c:v>
                </c:pt>
                <c:pt idx="1">
                  <c:v>1.1785000000000001</c:v>
                </c:pt>
                <c:pt idx="2">
                  <c:v>1.1867000000000001</c:v>
                </c:pt>
                <c:pt idx="3">
                  <c:v>1.1942999999999999</c:v>
                </c:pt>
                <c:pt idx="4">
                  <c:v>1.2015</c:v>
                </c:pt>
                <c:pt idx="5">
                  <c:v>1.2082999999999999</c:v>
                </c:pt>
                <c:pt idx="6">
                  <c:v>1.2146999999999999</c:v>
                </c:pt>
                <c:pt idx="7">
                  <c:v>1.2209000000000001</c:v>
                </c:pt>
                <c:pt idx="8">
                  <c:v>1.2267999999999999</c:v>
                </c:pt>
                <c:pt idx="9">
                  <c:v>1.2324999999999999</c:v>
                </c:pt>
                <c:pt idx="10">
                  <c:v>1.238</c:v>
                </c:pt>
                <c:pt idx="11">
                  <c:v>1.2433000000000001</c:v>
                </c:pt>
                <c:pt idx="12">
                  <c:v>1.2485999999999999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A9-4C60-AD64-EDB447DC9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581760"/>
        <c:axId val="190595840"/>
      </c:scatterChart>
      <c:valAx>
        <c:axId val="190581760"/>
        <c:scaling>
          <c:orientation val="minMax"/>
          <c:max val="1"/>
          <c:min val="0.70000000000000007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90595840"/>
        <c:crosses val="autoZero"/>
        <c:crossBetween val="midCat"/>
        <c:majorUnit val="0.1"/>
      </c:valAx>
      <c:valAx>
        <c:axId val="190595840"/>
        <c:scaling>
          <c:orientation val="minMax"/>
          <c:max val="1.5"/>
          <c:min val="0.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581760"/>
        <c:crosses val="autoZero"/>
        <c:crossBetween val="midCat"/>
        <c:maj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2.xml"/><Relationship Id="rId3" Type="http://schemas.openxmlformats.org/officeDocument/2006/relationships/chart" Target="../charts/chart37.xml"/><Relationship Id="rId7" Type="http://schemas.openxmlformats.org/officeDocument/2006/relationships/chart" Target="../charts/chart41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6" Type="http://schemas.openxmlformats.org/officeDocument/2006/relationships/chart" Target="../charts/chart40.xml"/><Relationship Id="rId5" Type="http://schemas.openxmlformats.org/officeDocument/2006/relationships/chart" Target="../charts/chart39.xml"/><Relationship Id="rId4" Type="http://schemas.openxmlformats.org/officeDocument/2006/relationships/chart" Target="../charts/chart3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393423</xdr:colOff>
      <xdr:row>29</xdr:row>
      <xdr:rowOff>123411</xdr:rowOff>
    </xdr:from>
    <xdr:to>
      <xdr:col>13</xdr:col>
      <xdr:colOff>327162</xdr:colOff>
      <xdr:row>44</xdr:row>
      <xdr:rowOff>9111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530086</xdr:colOff>
      <xdr:row>49</xdr:row>
      <xdr:rowOff>48865</xdr:rowOff>
    </xdr:from>
    <xdr:to>
      <xdr:col>14</xdr:col>
      <xdr:colOff>422413</xdr:colOff>
      <xdr:row>76</xdr:row>
      <xdr:rowOff>173934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168089</xdr:colOff>
      <xdr:row>5</xdr:row>
      <xdr:rowOff>44823</xdr:rowOff>
    </xdr:from>
    <xdr:to>
      <xdr:col>14</xdr:col>
      <xdr:colOff>78442</xdr:colOff>
      <xdr:row>15</xdr:row>
      <xdr:rowOff>78440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235323</xdr:colOff>
      <xdr:row>2</xdr:row>
      <xdr:rowOff>67236</xdr:rowOff>
    </xdr:from>
    <xdr:to>
      <xdr:col>20</xdr:col>
      <xdr:colOff>291352</xdr:colOff>
      <xdr:row>18</xdr:row>
      <xdr:rowOff>56030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179295</xdr:colOff>
      <xdr:row>2</xdr:row>
      <xdr:rowOff>100853</xdr:rowOff>
    </xdr:from>
    <xdr:to>
      <xdr:col>26</xdr:col>
      <xdr:colOff>291353</xdr:colOff>
      <xdr:row>18</xdr:row>
      <xdr:rowOff>89647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11206</xdr:colOff>
      <xdr:row>2</xdr:row>
      <xdr:rowOff>134471</xdr:rowOff>
    </xdr:from>
    <xdr:to>
      <xdr:col>38</xdr:col>
      <xdr:colOff>212911</xdr:colOff>
      <xdr:row>18</xdr:row>
      <xdr:rowOff>123265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212911</xdr:colOff>
      <xdr:row>2</xdr:row>
      <xdr:rowOff>168089</xdr:rowOff>
    </xdr:from>
    <xdr:to>
      <xdr:col>44</xdr:col>
      <xdr:colOff>302558</xdr:colOff>
      <xdr:row>18</xdr:row>
      <xdr:rowOff>156883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46</xdr:col>
      <xdr:colOff>201705</xdr:colOff>
      <xdr:row>2</xdr:row>
      <xdr:rowOff>145676</xdr:rowOff>
    </xdr:from>
    <xdr:to>
      <xdr:col>50</xdr:col>
      <xdr:colOff>336175</xdr:colOff>
      <xdr:row>18</xdr:row>
      <xdr:rowOff>134470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52</xdr:col>
      <xdr:colOff>421341</xdr:colOff>
      <xdr:row>2</xdr:row>
      <xdr:rowOff>125505</xdr:rowOff>
    </xdr:from>
    <xdr:to>
      <xdr:col>56</xdr:col>
      <xdr:colOff>98611</xdr:colOff>
      <xdr:row>18</xdr:row>
      <xdr:rowOff>114299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58</xdr:col>
      <xdr:colOff>573741</xdr:colOff>
      <xdr:row>2</xdr:row>
      <xdr:rowOff>80683</xdr:rowOff>
    </xdr:from>
    <xdr:to>
      <xdr:col>62</xdr:col>
      <xdr:colOff>242046</xdr:colOff>
      <xdr:row>18</xdr:row>
      <xdr:rowOff>69477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197224</xdr:colOff>
      <xdr:row>24</xdr:row>
      <xdr:rowOff>4482</xdr:rowOff>
    </xdr:from>
    <xdr:to>
      <xdr:col>17</xdr:col>
      <xdr:colOff>555812</xdr:colOff>
      <xdr:row>39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19</xdr:row>
      <xdr:rowOff>119062</xdr:rowOff>
    </xdr:from>
    <xdr:to>
      <xdr:col>3</xdr:col>
      <xdr:colOff>276225</xdr:colOff>
      <xdr:row>34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228600</xdr:colOff>
      <xdr:row>18</xdr:row>
      <xdr:rowOff>147637</xdr:rowOff>
    </xdr:from>
    <xdr:to>
      <xdr:col>18</xdr:col>
      <xdr:colOff>533400</xdr:colOff>
      <xdr:row>33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291353</xdr:colOff>
      <xdr:row>33</xdr:row>
      <xdr:rowOff>112059</xdr:rowOff>
    </xdr:from>
    <xdr:to>
      <xdr:col>10</xdr:col>
      <xdr:colOff>414618</xdr:colOff>
      <xdr:row>55</xdr:row>
      <xdr:rowOff>134471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56030</xdr:colOff>
      <xdr:row>43</xdr:row>
      <xdr:rowOff>78441</xdr:rowOff>
    </xdr:from>
    <xdr:to>
      <xdr:col>14</xdr:col>
      <xdr:colOff>145677</xdr:colOff>
      <xdr:row>59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212912</xdr:colOff>
      <xdr:row>43</xdr:row>
      <xdr:rowOff>78441</xdr:rowOff>
    </xdr:from>
    <xdr:to>
      <xdr:col>19</xdr:col>
      <xdr:colOff>11205</xdr:colOff>
      <xdr:row>59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78441</xdr:colOff>
      <xdr:row>43</xdr:row>
      <xdr:rowOff>67235</xdr:rowOff>
    </xdr:from>
    <xdr:to>
      <xdr:col>23</xdr:col>
      <xdr:colOff>56029</xdr:colOff>
      <xdr:row>59</xdr:row>
      <xdr:rowOff>56029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235324</xdr:colOff>
      <xdr:row>43</xdr:row>
      <xdr:rowOff>78441</xdr:rowOff>
    </xdr:from>
    <xdr:to>
      <xdr:col>34</xdr:col>
      <xdr:colOff>22412</xdr:colOff>
      <xdr:row>59</xdr:row>
      <xdr:rowOff>67235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100854</xdr:colOff>
      <xdr:row>43</xdr:row>
      <xdr:rowOff>89647</xdr:rowOff>
    </xdr:from>
    <xdr:to>
      <xdr:col>38</xdr:col>
      <xdr:colOff>302557</xdr:colOff>
      <xdr:row>59</xdr:row>
      <xdr:rowOff>78441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38</xdr:col>
      <xdr:colOff>403411</xdr:colOff>
      <xdr:row>43</xdr:row>
      <xdr:rowOff>100853</xdr:rowOff>
    </xdr:from>
    <xdr:to>
      <xdr:col>43</xdr:col>
      <xdr:colOff>280144</xdr:colOff>
      <xdr:row>59</xdr:row>
      <xdr:rowOff>89647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56030</xdr:colOff>
      <xdr:row>43</xdr:row>
      <xdr:rowOff>78441</xdr:rowOff>
    </xdr:from>
    <xdr:to>
      <xdr:col>14</xdr:col>
      <xdr:colOff>145677</xdr:colOff>
      <xdr:row>59</xdr:row>
      <xdr:rowOff>67235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212912</xdr:colOff>
      <xdr:row>43</xdr:row>
      <xdr:rowOff>78441</xdr:rowOff>
    </xdr:from>
    <xdr:to>
      <xdr:col>19</xdr:col>
      <xdr:colOff>11205</xdr:colOff>
      <xdr:row>59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78441</xdr:colOff>
      <xdr:row>43</xdr:row>
      <xdr:rowOff>67235</xdr:rowOff>
    </xdr:from>
    <xdr:to>
      <xdr:col>23</xdr:col>
      <xdr:colOff>56029</xdr:colOff>
      <xdr:row>59</xdr:row>
      <xdr:rowOff>56029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235324</xdr:colOff>
      <xdr:row>43</xdr:row>
      <xdr:rowOff>78441</xdr:rowOff>
    </xdr:from>
    <xdr:to>
      <xdr:col>34</xdr:col>
      <xdr:colOff>22412</xdr:colOff>
      <xdr:row>59</xdr:row>
      <xdr:rowOff>67235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100854</xdr:colOff>
      <xdr:row>43</xdr:row>
      <xdr:rowOff>89647</xdr:rowOff>
    </xdr:from>
    <xdr:to>
      <xdr:col>38</xdr:col>
      <xdr:colOff>302557</xdr:colOff>
      <xdr:row>59</xdr:row>
      <xdr:rowOff>78441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38</xdr:col>
      <xdr:colOff>403411</xdr:colOff>
      <xdr:row>43</xdr:row>
      <xdr:rowOff>100853</xdr:rowOff>
    </xdr:from>
    <xdr:to>
      <xdr:col>43</xdr:col>
      <xdr:colOff>280144</xdr:colOff>
      <xdr:row>59</xdr:row>
      <xdr:rowOff>89647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168089</xdr:colOff>
      <xdr:row>2</xdr:row>
      <xdr:rowOff>56029</xdr:rowOff>
    </xdr:from>
    <xdr:to>
      <xdr:col>14</xdr:col>
      <xdr:colOff>78442</xdr:colOff>
      <xdr:row>18</xdr:row>
      <xdr:rowOff>44823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235323</xdr:colOff>
      <xdr:row>2</xdr:row>
      <xdr:rowOff>67236</xdr:rowOff>
    </xdr:from>
    <xdr:to>
      <xdr:col>20</xdr:col>
      <xdr:colOff>291352</xdr:colOff>
      <xdr:row>18</xdr:row>
      <xdr:rowOff>56030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179295</xdr:colOff>
      <xdr:row>2</xdr:row>
      <xdr:rowOff>100853</xdr:rowOff>
    </xdr:from>
    <xdr:to>
      <xdr:col>26</xdr:col>
      <xdr:colOff>291353</xdr:colOff>
      <xdr:row>18</xdr:row>
      <xdr:rowOff>89647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11206</xdr:colOff>
      <xdr:row>2</xdr:row>
      <xdr:rowOff>134471</xdr:rowOff>
    </xdr:from>
    <xdr:to>
      <xdr:col>38</xdr:col>
      <xdr:colOff>212911</xdr:colOff>
      <xdr:row>18</xdr:row>
      <xdr:rowOff>123265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212911</xdr:colOff>
      <xdr:row>2</xdr:row>
      <xdr:rowOff>168089</xdr:rowOff>
    </xdr:from>
    <xdr:to>
      <xdr:col>44</xdr:col>
      <xdr:colOff>302558</xdr:colOff>
      <xdr:row>18</xdr:row>
      <xdr:rowOff>156883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168089</xdr:colOff>
      <xdr:row>2</xdr:row>
      <xdr:rowOff>56029</xdr:rowOff>
    </xdr:from>
    <xdr:to>
      <xdr:col>14</xdr:col>
      <xdr:colOff>78442</xdr:colOff>
      <xdr:row>18</xdr:row>
      <xdr:rowOff>44823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235323</xdr:colOff>
      <xdr:row>2</xdr:row>
      <xdr:rowOff>67236</xdr:rowOff>
    </xdr:from>
    <xdr:to>
      <xdr:col>20</xdr:col>
      <xdr:colOff>291352</xdr:colOff>
      <xdr:row>18</xdr:row>
      <xdr:rowOff>56030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179295</xdr:colOff>
      <xdr:row>2</xdr:row>
      <xdr:rowOff>100853</xdr:rowOff>
    </xdr:from>
    <xdr:to>
      <xdr:col>26</xdr:col>
      <xdr:colOff>291353</xdr:colOff>
      <xdr:row>18</xdr:row>
      <xdr:rowOff>89647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11206</xdr:colOff>
      <xdr:row>2</xdr:row>
      <xdr:rowOff>134471</xdr:rowOff>
    </xdr:from>
    <xdr:to>
      <xdr:col>38</xdr:col>
      <xdr:colOff>212911</xdr:colOff>
      <xdr:row>18</xdr:row>
      <xdr:rowOff>123265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212911</xdr:colOff>
      <xdr:row>2</xdr:row>
      <xdr:rowOff>168089</xdr:rowOff>
    </xdr:from>
    <xdr:to>
      <xdr:col>44</xdr:col>
      <xdr:colOff>302558</xdr:colOff>
      <xdr:row>18</xdr:row>
      <xdr:rowOff>156883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168089</xdr:colOff>
      <xdr:row>2</xdr:row>
      <xdr:rowOff>56029</xdr:rowOff>
    </xdr:from>
    <xdr:to>
      <xdr:col>14</xdr:col>
      <xdr:colOff>78442</xdr:colOff>
      <xdr:row>18</xdr:row>
      <xdr:rowOff>44823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235323</xdr:colOff>
      <xdr:row>2</xdr:row>
      <xdr:rowOff>67236</xdr:rowOff>
    </xdr:from>
    <xdr:to>
      <xdr:col>20</xdr:col>
      <xdr:colOff>291352</xdr:colOff>
      <xdr:row>18</xdr:row>
      <xdr:rowOff>56030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179295</xdr:colOff>
      <xdr:row>2</xdr:row>
      <xdr:rowOff>100853</xdr:rowOff>
    </xdr:from>
    <xdr:to>
      <xdr:col>26</xdr:col>
      <xdr:colOff>291353</xdr:colOff>
      <xdr:row>18</xdr:row>
      <xdr:rowOff>89647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11206</xdr:colOff>
      <xdr:row>2</xdr:row>
      <xdr:rowOff>134471</xdr:rowOff>
    </xdr:from>
    <xdr:to>
      <xdr:col>38</xdr:col>
      <xdr:colOff>212911</xdr:colOff>
      <xdr:row>18</xdr:row>
      <xdr:rowOff>123265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212911</xdr:colOff>
      <xdr:row>2</xdr:row>
      <xdr:rowOff>168089</xdr:rowOff>
    </xdr:from>
    <xdr:to>
      <xdr:col>44</xdr:col>
      <xdr:colOff>302558</xdr:colOff>
      <xdr:row>18</xdr:row>
      <xdr:rowOff>156883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46</xdr:col>
      <xdr:colOff>201705</xdr:colOff>
      <xdr:row>2</xdr:row>
      <xdr:rowOff>145676</xdr:rowOff>
    </xdr:from>
    <xdr:to>
      <xdr:col>50</xdr:col>
      <xdr:colOff>336175</xdr:colOff>
      <xdr:row>18</xdr:row>
      <xdr:rowOff>134470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W66"/>
  <sheetViews>
    <sheetView zoomScale="115" zoomScaleNormal="115" workbookViewId="0">
      <selection activeCell="O5" sqref="O5:O8"/>
    </sheetView>
  </sheetViews>
  <sheetFormatPr defaultRowHeight="15" x14ac:dyDescent="0.25"/>
  <cols>
    <col min="1" max="2" width="7.28515625" customWidth="1"/>
    <col min="3" max="3" width="12" style="1" customWidth="1"/>
    <col min="4" max="5" width="7.28515625" customWidth="1"/>
    <col min="6" max="6" width="8.7109375" style="3" customWidth="1"/>
    <col min="7" max="8" width="8.7109375" customWidth="1"/>
    <col min="9" max="9" width="8.7109375" style="3" customWidth="1"/>
    <col min="10" max="11" width="8.7109375" customWidth="1"/>
    <col min="12" max="12" width="8.7109375" style="4" customWidth="1"/>
    <col min="13" max="16" width="8.7109375" customWidth="1"/>
  </cols>
  <sheetData>
    <row r="4" spans="2:23" ht="15.75" thickBot="1" x14ac:dyDescent="0.3">
      <c r="B4" s="1"/>
      <c r="D4" s="1"/>
      <c r="E4" s="1"/>
      <c r="G4" s="1"/>
      <c r="H4" s="1"/>
      <c r="J4" s="1"/>
      <c r="K4" s="1"/>
      <c r="L4" s="3"/>
    </row>
    <row r="5" spans="2:23" x14ac:dyDescent="0.25">
      <c r="B5" s="58"/>
      <c r="C5" s="60">
        <v>9.9922000000000004</v>
      </c>
      <c r="D5" s="61">
        <f>(C5-10)*10</f>
        <v>-7.799999999999585E-2</v>
      </c>
      <c r="E5" s="92"/>
      <c r="F5" s="94">
        <v>9.9987999999999992</v>
      </c>
      <c r="G5" s="61">
        <f>(F5-10)*10</f>
        <v>-1.200000000000756E-2</v>
      </c>
      <c r="H5" s="92"/>
      <c r="I5" s="97">
        <v>10.119999999999999</v>
      </c>
      <c r="J5" s="61">
        <f>(I5-10)*10</f>
        <v>1.1999999999999922</v>
      </c>
      <c r="K5" s="93"/>
      <c r="L5" s="112"/>
      <c r="M5" s="113"/>
      <c r="N5" s="93"/>
      <c r="O5" s="70">
        <v>0</v>
      </c>
      <c r="P5" s="70">
        <v>0</v>
      </c>
      <c r="Q5" s="70">
        <v>-143.0102</v>
      </c>
      <c r="R5" s="70">
        <v>-33.811999999999998</v>
      </c>
      <c r="T5">
        <f>1000*O5</f>
        <v>0</v>
      </c>
      <c r="U5">
        <f t="shared" ref="U5:W8" si="0">1000*P5</f>
        <v>0</v>
      </c>
      <c r="V5">
        <f t="shared" si="0"/>
        <v>-143010.20000000001</v>
      </c>
      <c r="W5">
        <f t="shared" si="0"/>
        <v>-33812</v>
      </c>
    </row>
    <row r="6" spans="2:23" x14ac:dyDescent="0.25">
      <c r="B6" s="58"/>
      <c r="C6" s="62">
        <v>10.690799999999999</v>
      </c>
      <c r="D6" s="63">
        <f>(C6-10)*10</f>
        <v>6.9079999999999941</v>
      </c>
      <c r="E6" s="92"/>
      <c r="F6" s="95">
        <v>10.719900000000001</v>
      </c>
      <c r="G6" s="63">
        <f t="shared" ref="G6:G22" si="1">(F6-10)*10</f>
        <v>7.1990000000000087</v>
      </c>
      <c r="H6" s="92"/>
      <c r="I6" s="97">
        <v>10.547499999999999</v>
      </c>
      <c r="J6" s="63">
        <f t="shared" ref="J6:J22" si="2">(I6-10)*10</f>
        <v>5.4749999999999943</v>
      </c>
      <c r="K6" s="93"/>
      <c r="L6" s="112"/>
      <c r="M6" s="113"/>
      <c r="N6" s="93"/>
      <c r="O6" s="70">
        <v>0</v>
      </c>
      <c r="P6" s="70">
        <v>1</v>
      </c>
      <c r="Q6" s="70">
        <v>-85.409599999999998</v>
      </c>
      <c r="R6" s="70">
        <v>81.893500000000003</v>
      </c>
      <c r="T6">
        <f t="shared" ref="T6:T8" si="3">1000*O6</f>
        <v>0</v>
      </c>
      <c r="U6">
        <f t="shared" si="0"/>
        <v>1000</v>
      </c>
      <c r="V6">
        <f t="shared" si="0"/>
        <v>-85409.599999999991</v>
      </c>
      <c r="W6">
        <f t="shared" si="0"/>
        <v>81893.5</v>
      </c>
    </row>
    <row r="7" spans="2:23" ht="15.75" thickBot="1" x14ac:dyDescent="0.3">
      <c r="B7" s="58"/>
      <c r="C7" s="64">
        <v>10.6707</v>
      </c>
      <c r="D7" s="65">
        <f t="shared" ref="D7:D22" si="4">(C7-10)*10</f>
        <v>6.7070000000000007</v>
      </c>
      <c r="E7" s="92"/>
      <c r="F7" s="96">
        <v>10.720499999999999</v>
      </c>
      <c r="G7" s="65">
        <f t="shared" si="1"/>
        <v>7.2049999999999947</v>
      </c>
      <c r="H7" s="92"/>
      <c r="I7" s="97">
        <v>10.0488</v>
      </c>
      <c r="J7" s="65">
        <f t="shared" si="2"/>
        <v>0.48799999999999955</v>
      </c>
      <c r="K7" s="93"/>
      <c r="L7" s="112"/>
      <c r="M7" s="113"/>
      <c r="N7" s="93"/>
      <c r="O7" s="70">
        <v>1</v>
      </c>
      <c r="P7" s="70">
        <v>0</v>
      </c>
      <c r="Q7" s="70">
        <v>68.335099999999997</v>
      </c>
      <c r="R7" s="70">
        <v>53.447899999999997</v>
      </c>
      <c r="T7">
        <f t="shared" si="3"/>
        <v>1000</v>
      </c>
      <c r="U7">
        <f t="shared" si="0"/>
        <v>0</v>
      </c>
      <c r="V7">
        <f t="shared" si="0"/>
        <v>68335.099999999991</v>
      </c>
      <c r="W7">
        <f t="shared" si="0"/>
        <v>53447.899999999994</v>
      </c>
    </row>
    <row r="8" spans="2:23" x14ac:dyDescent="0.25">
      <c r="B8" s="58"/>
      <c r="C8" s="60">
        <v>9.9590999999999994</v>
      </c>
      <c r="D8" s="61">
        <f t="shared" si="4"/>
        <v>-0.40900000000000603</v>
      </c>
      <c r="E8" s="92"/>
      <c r="F8" s="94">
        <v>9.9685000000000006</v>
      </c>
      <c r="G8" s="61">
        <f t="shared" si="1"/>
        <v>-0.31499999999999417</v>
      </c>
      <c r="H8" s="92"/>
      <c r="I8" s="97">
        <v>10.3551</v>
      </c>
      <c r="J8" s="61">
        <f t="shared" si="2"/>
        <v>3.5510000000000019</v>
      </c>
      <c r="K8" s="93"/>
      <c r="L8" s="112"/>
      <c r="M8" s="113"/>
      <c r="N8" s="93"/>
      <c r="O8" s="70">
        <v>1</v>
      </c>
      <c r="P8" s="70">
        <v>1</v>
      </c>
      <c r="Q8" s="70">
        <v>21.722100000000001</v>
      </c>
      <c r="R8" s="70">
        <v>67.450900000000004</v>
      </c>
      <c r="T8">
        <f t="shared" si="3"/>
        <v>1000</v>
      </c>
      <c r="U8">
        <f t="shared" si="0"/>
        <v>1000</v>
      </c>
      <c r="V8">
        <f t="shared" si="0"/>
        <v>21722.100000000002</v>
      </c>
      <c r="W8">
        <f t="shared" si="0"/>
        <v>67450.900000000009</v>
      </c>
    </row>
    <row r="9" spans="2:23" x14ac:dyDescent="0.25">
      <c r="B9" s="58"/>
      <c r="C9" s="62">
        <v>10.2386</v>
      </c>
      <c r="D9" s="63">
        <f t="shared" si="4"/>
        <v>2.3859999999999992</v>
      </c>
      <c r="E9" s="92"/>
      <c r="F9" s="95">
        <v>10.102600000000001</v>
      </c>
      <c r="G9" s="63">
        <f t="shared" si="1"/>
        <v>1.0260000000000069</v>
      </c>
      <c r="H9" s="92"/>
      <c r="I9" s="97">
        <v>10.093299999999999</v>
      </c>
      <c r="J9" s="63">
        <f t="shared" si="2"/>
        <v>0.93299999999999272</v>
      </c>
      <c r="K9" s="93"/>
      <c r="L9" s="112"/>
      <c r="M9" s="113"/>
      <c r="N9" s="93"/>
      <c r="O9" s="70"/>
      <c r="P9" s="70"/>
      <c r="Q9" s="70"/>
      <c r="R9" s="70"/>
    </row>
    <row r="10" spans="2:23" ht="15.75" thickBot="1" x14ac:dyDescent="0.3">
      <c r="B10" s="58"/>
      <c r="C10" s="64">
        <v>8.7825000000000006</v>
      </c>
      <c r="D10" s="65">
        <f t="shared" si="4"/>
        <v>-12.174999999999994</v>
      </c>
      <c r="E10" s="92"/>
      <c r="F10" s="96">
        <v>8.9182000000000006</v>
      </c>
      <c r="G10" s="65">
        <f t="shared" si="1"/>
        <v>-10.817999999999994</v>
      </c>
      <c r="H10" s="92"/>
      <c r="I10" s="97">
        <v>10.034800000000001</v>
      </c>
      <c r="J10" s="65">
        <f t="shared" si="2"/>
        <v>0.34800000000000608</v>
      </c>
      <c r="K10" s="93"/>
      <c r="L10" s="112"/>
      <c r="M10" s="113"/>
      <c r="N10" s="93"/>
      <c r="O10" s="70"/>
      <c r="P10" s="70"/>
      <c r="Q10" s="70"/>
      <c r="R10" s="70"/>
    </row>
    <row r="11" spans="2:23" x14ac:dyDescent="0.25">
      <c r="B11" s="58"/>
      <c r="C11" s="60">
        <v>9.9845000000000006</v>
      </c>
      <c r="D11" s="61">
        <f t="shared" si="4"/>
        <v>-0.15499999999999403</v>
      </c>
      <c r="E11" s="92"/>
      <c r="F11" s="94">
        <v>9.9832999999999998</v>
      </c>
      <c r="G11" s="61">
        <f t="shared" si="1"/>
        <v>-0.16700000000000159</v>
      </c>
      <c r="H11" s="92"/>
      <c r="I11" s="97">
        <v>9.0799000000000003</v>
      </c>
      <c r="J11" s="61">
        <f t="shared" si="2"/>
        <v>-9.200999999999997</v>
      </c>
      <c r="K11" s="93"/>
      <c r="L11" s="112"/>
      <c r="M11" s="113"/>
      <c r="N11" s="93"/>
      <c r="O11" s="70"/>
      <c r="P11" s="70"/>
      <c r="Q11" s="70"/>
      <c r="R11" s="70"/>
    </row>
    <row r="12" spans="2:23" x14ac:dyDescent="0.25">
      <c r="B12" s="58"/>
      <c r="C12" s="62">
        <v>10.624499999999999</v>
      </c>
      <c r="D12" s="63">
        <f t="shared" si="4"/>
        <v>6.2449999999999939</v>
      </c>
      <c r="E12" s="92"/>
      <c r="F12" s="95">
        <v>10.719099999999999</v>
      </c>
      <c r="G12" s="63">
        <f t="shared" si="1"/>
        <v>7.1909999999999918</v>
      </c>
      <c r="H12" s="92"/>
      <c r="I12" s="97">
        <v>10.4734</v>
      </c>
      <c r="J12" s="63">
        <f t="shared" si="2"/>
        <v>4.7339999999999982</v>
      </c>
      <c r="K12" s="93"/>
      <c r="L12" s="112"/>
      <c r="M12" s="113"/>
      <c r="N12" s="93"/>
      <c r="O12" s="70"/>
      <c r="P12" s="70"/>
      <c r="Q12" s="70"/>
      <c r="R12" s="70"/>
    </row>
    <row r="13" spans="2:23" ht="15.75" thickBot="1" x14ac:dyDescent="0.3">
      <c r="B13" s="58"/>
      <c r="C13" s="64">
        <v>9.8642000000000003</v>
      </c>
      <c r="D13" s="65">
        <f t="shared" si="4"/>
        <v>-1.357999999999997</v>
      </c>
      <c r="E13" s="92"/>
      <c r="F13" s="96">
        <v>9.9893000000000001</v>
      </c>
      <c r="G13" s="65">
        <f t="shared" si="1"/>
        <v>-0.10699999999999932</v>
      </c>
      <c r="H13" s="92"/>
      <c r="I13" s="97">
        <v>10.0471</v>
      </c>
      <c r="J13" s="65">
        <f t="shared" si="2"/>
        <v>0.47100000000000364</v>
      </c>
      <c r="K13" s="93"/>
      <c r="L13" s="112"/>
      <c r="M13" s="113"/>
      <c r="N13" s="93"/>
      <c r="O13" s="70"/>
      <c r="P13" s="70"/>
      <c r="Q13" s="70"/>
      <c r="R13" s="70"/>
    </row>
    <row r="14" spans="2:23" x14ac:dyDescent="0.25">
      <c r="B14" s="58"/>
      <c r="C14" s="60">
        <v>9.9938000000000002</v>
      </c>
      <c r="D14" s="61">
        <f t="shared" si="4"/>
        <v>-6.1999999999997613E-2</v>
      </c>
      <c r="E14" s="92"/>
      <c r="F14" s="94">
        <v>9.9981000000000009</v>
      </c>
      <c r="G14" s="61">
        <f t="shared" si="1"/>
        <v>-1.8999999999991246E-2</v>
      </c>
      <c r="H14" s="92"/>
      <c r="I14" s="97">
        <v>9.8305000000000007</v>
      </c>
      <c r="J14" s="61">
        <f t="shared" si="2"/>
        <v>-1.6949999999999932</v>
      </c>
      <c r="K14" s="93"/>
      <c r="L14" s="112"/>
      <c r="M14" s="113"/>
      <c r="N14" s="93"/>
      <c r="O14" s="70"/>
      <c r="P14" s="70"/>
      <c r="Q14" s="70"/>
      <c r="R14" s="70"/>
    </row>
    <row r="15" spans="2:23" x14ac:dyDescent="0.25">
      <c r="B15" s="58"/>
      <c r="C15" s="62">
        <v>8.3175000000000008</v>
      </c>
      <c r="D15" s="63">
        <f t="shared" si="4"/>
        <v>-16.824999999999992</v>
      </c>
      <c r="E15" s="92"/>
      <c r="F15" s="95">
        <v>8.2942999999999998</v>
      </c>
      <c r="G15" s="63">
        <f t="shared" si="1"/>
        <v>-17.057000000000002</v>
      </c>
      <c r="H15" s="92"/>
      <c r="I15" s="97">
        <v>8.9463000000000008</v>
      </c>
      <c r="J15" s="63">
        <f t="shared" si="2"/>
        <v>-10.536999999999992</v>
      </c>
      <c r="K15" s="93"/>
      <c r="L15" s="112"/>
      <c r="M15" s="113"/>
      <c r="N15" s="93"/>
      <c r="O15" s="70"/>
      <c r="P15" s="70"/>
      <c r="Q15" s="70"/>
      <c r="R15" s="70"/>
    </row>
    <row r="16" spans="2:23" ht="15.75" thickBot="1" x14ac:dyDescent="0.3">
      <c r="B16" s="58"/>
      <c r="C16" s="64">
        <v>8.1738</v>
      </c>
      <c r="D16" s="65">
        <f t="shared" si="4"/>
        <v>-18.262</v>
      </c>
      <c r="E16" s="92"/>
      <c r="F16" s="96">
        <v>8.0945</v>
      </c>
      <c r="G16" s="65">
        <f t="shared" si="1"/>
        <v>-19.055</v>
      </c>
      <c r="H16" s="92"/>
      <c r="I16" s="97">
        <v>9.1682000000000006</v>
      </c>
      <c r="J16" s="65">
        <f t="shared" si="2"/>
        <v>-8.3179999999999943</v>
      </c>
      <c r="K16" s="93"/>
      <c r="L16" s="112"/>
      <c r="M16" s="113"/>
      <c r="N16" s="93"/>
      <c r="O16" s="70"/>
      <c r="P16" s="70"/>
      <c r="Q16" s="70"/>
      <c r="R16" s="70"/>
    </row>
    <row r="17" spans="2:19" x14ac:dyDescent="0.25">
      <c r="B17" s="58"/>
      <c r="C17" s="60">
        <v>10</v>
      </c>
      <c r="D17" s="61">
        <f t="shared" si="4"/>
        <v>0</v>
      </c>
      <c r="E17" s="92"/>
      <c r="F17" s="94">
        <v>9.9999000000000002</v>
      </c>
      <c r="G17" s="61">
        <f t="shared" si="1"/>
        <v>-9.9999999999766942E-4</v>
      </c>
      <c r="H17" s="92"/>
      <c r="I17" s="97">
        <v>9.4413</v>
      </c>
      <c r="J17" s="61">
        <f t="shared" si="2"/>
        <v>-5.5869999999999997</v>
      </c>
      <c r="K17" s="112"/>
      <c r="L17" s="112"/>
      <c r="M17" s="113"/>
      <c r="N17" s="113"/>
      <c r="O17" s="70"/>
      <c r="P17" s="70"/>
      <c r="Q17" s="70"/>
      <c r="R17" s="70"/>
    </row>
    <row r="18" spans="2:19" x14ac:dyDescent="0.25">
      <c r="B18" s="58"/>
      <c r="C18" s="62">
        <v>8.3562999999999992</v>
      </c>
      <c r="D18" s="63">
        <f t="shared" si="4"/>
        <v>-16.437000000000008</v>
      </c>
      <c r="E18" s="92"/>
      <c r="F18" s="95">
        <v>8.2097999999999995</v>
      </c>
      <c r="G18" s="63">
        <f t="shared" si="1"/>
        <v>-17.902000000000005</v>
      </c>
      <c r="H18" s="92"/>
      <c r="I18" s="97">
        <v>10.776300000000001</v>
      </c>
      <c r="J18" s="63">
        <f t="shared" si="2"/>
        <v>7.7630000000000088</v>
      </c>
      <c r="K18" s="112"/>
      <c r="L18" s="112"/>
      <c r="M18" s="113"/>
      <c r="N18" s="113"/>
      <c r="O18" s="70"/>
      <c r="P18" s="70"/>
      <c r="Q18" s="70"/>
      <c r="R18" s="70"/>
    </row>
    <row r="19" spans="2:19" ht="15.75" thickBot="1" x14ac:dyDescent="0.3">
      <c r="B19" s="58"/>
      <c r="C19" s="64">
        <v>8.5349000000000004</v>
      </c>
      <c r="D19" s="65">
        <f t="shared" si="4"/>
        <v>-14.650999999999996</v>
      </c>
      <c r="E19" s="92"/>
      <c r="F19" s="96">
        <v>8.3887</v>
      </c>
      <c r="G19" s="65">
        <f t="shared" si="1"/>
        <v>-16.113</v>
      </c>
      <c r="H19" s="92"/>
      <c r="I19" s="97">
        <v>7.2211999999999996</v>
      </c>
      <c r="J19" s="65">
        <f t="shared" si="2"/>
        <v>-27.788000000000004</v>
      </c>
      <c r="K19" s="92"/>
      <c r="L19" s="92"/>
      <c r="M19" s="88"/>
      <c r="N19" s="88"/>
      <c r="O19" s="70"/>
      <c r="P19" s="70"/>
      <c r="Q19" s="70"/>
      <c r="R19" s="70"/>
    </row>
    <row r="20" spans="2:19" x14ac:dyDescent="0.25">
      <c r="B20" s="58"/>
      <c r="C20" s="60">
        <v>9.9992000000000001</v>
      </c>
      <c r="D20" s="61">
        <f t="shared" si="4"/>
        <v>-7.9999999999991189E-3</v>
      </c>
      <c r="E20" s="92"/>
      <c r="F20" s="94">
        <v>9.9992000000000001</v>
      </c>
      <c r="G20" s="61">
        <f t="shared" si="1"/>
        <v>-7.9999999999991189E-3</v>
      </c>
      <c r="H20" s="92"/>
      <c r="I20" s="97">
        <v>10.494999999999999</v>
      </c>
      <c r="J20" s="61">
        <f t="shared" si="2"/>
        <v>4.9499999999999922</v>
      </c>
      <c r="K20" s="92"/>
      <c r="L20" s="92"/>
      <c r="M20" s="88"/>
      <c r="N20" s="88"/>
      <c r="O20" s="70"/>
      <c r="P20" s="70"/>
      <c r="Q20" s="70"/>
      <c r="R20" s="70"/>
    </row>
    <row r="21" spans="2:19" x14ac:dyDescent="0.25">
      <c r="B21" s="58"/>
      <c r="C21" s="62">
        <v>10.0442</v>
      </c>
      <c r="D21" s="63">
        <f t="shared" si="4"/>
        <v>0.44200000000000017</v>
      </c>
      <c r="E21" s="92"/>
      <c r="F21" s="95">
        <v>10.162100000000001</v>
      </c>
      <c r="G21" s="63">
        <f t="shared" si="1"/>
        <v>1.6210000000000058</v>
      </c>
      <c r="H21" s="92"/>
      <c r="I21" s="97">
        <v>8.2989999999999995</v>
      </c>
      <c r="J21" s="63">
        <f t="shared" si="2"/>
        <v>-17.010000000000005</v>
      </c>
      <c r="K21" s="92"/>
      <c r="L21" s="92"/>
      <c r="M21" s="88"/>
      <c r="N21" s="88"/>
      <c r="O21" s="70"/>
      <c r="P21" s="70"/>
      <c r="Q21" s="70"/>
      <c r="R21" s="70"/>
    </row>
    <row r="22" spans="2:19" ht="15.75" thickBot="1" x14ac:dyDescent="0.3">
      <c r="B22" s="58"/>
      <c r="C22" s="64">
        <v>10.309100000000001</v>
      </c>
      <c r="D22" s="65">
        <f t="shared" si="4"/>
        <v>3.0910000000000082</v>
      </c>
      <c r="E22" s="92"/>
      <c r="F22" s="96">
        <v>10.4009</v>
      </c>
      <c r="G22" s="65">
        <f t="shared" si="1"/>
        <v>4.0090000000000003</v>
      </c>
      <c r="H22" s="88"/>
      <c r="I22" s="97">
        <v>9.9962</v>
      </c>
      <c r="J22" s="65">
        <f t="shared" si="2"/>
        <v>-3.8000000000000256E-2</v>
      </c>
      <c r="K22" s="92"/>
      <c r="L22" s="92"/>
      <c r="M22" s="88"/>
      <c r="N22" s="88"/>
      <c r="O22" s="70"/>
      <c r="P22" s="70"/>
      <c r="Q22" s="70"/>
      <c r="R22" s="70"/>
    </row>
    <row r="23" spans="2:19" x14ac:dyDescent="0.25">
      <c r="B23" s="58"/>
      <c r="C23" s="2"/>
      <c r="D23" s="1"/>
      <c r="E23" s="58"/>
      <c r="F23" s="2"/>
      <c r="G23" s="58"/>
      <c r="H23" s="58"/>
      <c r="I23" s="2"/>
      <c r="J23" s="58"/>
      <c r="K23" s="58"/>
      <c r="L23" s="2"/>
    </row>
    <row r="24" spans="2:19" x14ac:dyDescent="0.25">
      <c r="B24" s="58"/>
      <c r="C24" s="2"/>
      <c r="D24" s="1"/>
      <c r="E24" s="58" t="s">
        <v>63</v>
      </c>
      <c r="F24" s="2"/>
      <c r="G24" s="58"/>
      <c r="H24" s="58"/>
      <c r="I24" s="2" t="s">
        <v>64</v>
      </c>
      <c r="J24" s="58"/>
      <c r="K24" s="58"/>
      <c r="L24" s="2"/>
      <c r="M24" t="s">
        <v>65</v>
      </c>
      <c r="Q24" t="s">
        <v>66</v>
      </c>
    </row>
    <row r="25" spans="2:19" x14ac:dyDescent="0.25">
      <c r="B25" s="58"/>
      <c r="C25" s="2"/>
      <c r="D25" s="1"/>
      <c r="E25" s="75">
        <v>61.810400000000001</v>
      </c>
      <c r="F25" s="76">
        <v>97.496200000000002</v>
      </c>
      <c r="G25" s="75">
        <v>55.189500000000002</v>
      </c>
      <c r="H25" s="66"/>
      <c r="I25" s="77">
        <v>-25.744399999999999</v>
      </c>
      <c r="J25" s="75">
        <v>16.781700000000001</v>
      </c>
      <c r="K25" s="75">
        <v>3.5464000000000002</v>
      </c>
      <c r="L25" s="2"/>
      <c r="M25" s="70">
        <f>E25*COS($M$29) + I25*SIN($M$29)</f>
        <v>-13.019213956161508</v>
      </c>
      <c r="N25" s="70">
        <f t="shared" ref="N25:O27" si="5">F25*COS($M$29) + J25*SIN($M$29)</f>
        <v>35.721456360220721</v>
      </c>
      <c r="O25" s="70">
        <f t="shared" si="5"/>
        <v>14.385043480532264</v>
      </c>
      <c r="Q25" s="74">
        <f>SQRT(M25^2+ N25^2 + O25^2)</f>
        <v>40.650361037366785</v>
      </c>
    </row>
    <row r="26" spans="2:19" x14ac:dyDescent="0.25">
      <c r="B26" s="58"/>
      <c r="C26" s="2"/>
      <c r="D26" s="1"/>
      <c r="E26" s="75">
        <v>44.977499999999999</v>
      </c>
      <c r="F26" s="76">
        <v>119.94</v>
      </c>
      <c r="G26" s="75">
        <v>7.4962999999999997</v>
      </c>
      <c r="H26" s="66"/>
      <c r="I26" s="77">
        <v>-27.746600000000001</v>
      </c>
      <c r="J26" s="75">
        <v>12.3711</v>
      </c>
      <c r="K26" s="75">
        <v>1.8777999999999999</v>
      </c>
      <c r="L26" s="2"/>
      <c r="M26" s="70">
        <f>E26*COS($M$29) + I26*SIN($M$29)</f>
        <v>-18.309059146856917</v>
      </c>
      <c r="N26" s="70">
        <f t="shared" si="5"/>
        <v>35.834054133435188</v>
      </c>
      <c r="O26" s="70">
        <f>G26*COS($M$29) + K26*SIN($M$29)</f>
        <v>3.3224519323887134</v>
      </c>
      <c r="Q26" s="74">
        <f>SQRT(M26^2+ N26^2 + O26^2)</f>
        <v>40.377466108265168</v>
      </c>
    </row>
    <row r="27" spans="2:19" x14ac:dyDescent="0.25">
      <c r="B27" s="58"/>
      <c r="C27" s="2"/>
      <c r="D27" s="1"/>
      <c r="E27" s="66">
        <v>28.144600000000001</v>
      </c>
      <c r="F27" s="68">
        <v>142.38390000000001</v>
      </c>
      <c r="G27" s="66">
        <v>-40.197000000000003</v>
      </c>
      <c r="H27" s="66"/>
      <c r="I27" s="69">
        <v>-29.117699999999999</v>
      </c>
      <c r="J27" s="66">
        <v>7.2240000000000002</v>
      </c>
      <c r="K27" s="66">
        <v>0.73529999999999995</v>
      </c>
      <c r="L27" s="2"/>
      <c r="M27" s="70">
        <f>E27*COS($M$29) + I27*SIN($M$29)</f>
        <v>-22.980255199248553</v>
      </c>
      <c r="N27" s="70">
        <f t="shared" si="5"/>
        <v>35.224701952274799</v>
      </c>
      <c r="O27" s="70">
        <f t="shared" si="5"/>
        <v>-7.2244387165203872</v>
      </c>
      <c r="Q27" s="74">
        <f>SQRT(M27^2+ N27^2 + O27^2)</f>
        <v>42.673929645838108</v>
      </c>
    </row>
    <row r="28" spans="2:19" x14ac:dyDescent="0.25">
      <c r="B28" s="58"/>
      <c r="C28" s="2"/>
      <c r="D28" s="1"/>
      <c r="E28" s="58"/>
      <c r="F28" s="2"/>
      <c r="G28" s="58"/>
      <c r="H28" s="58"/>
      <c r="I28" s="2"/>
      <c r="J28" s="58"/>
      <c r="K28" s="58"/>
      <c r="L28" s="2"/>
      <c r="Q28" s="74"/>
    </row>
    <row r="29" spans="2:19" x14ac:dyDescent="0.25">
      <c r="B29" s="58"/>
      <c r="C29" s="2"/>
      <c r="D29" s="1"/>
      <c r="E29" s="23"/>
      <c r="F29" s="2"/>
      <c r="G29" s="58"/>
      <c r="H29" s="58"/>
      <c r="I29" s="2"/>
      <c r="J29" s="58"/>
      <c r="K29" s="58" t="s">
        <v>60</v>
      </c>
      <c r="L29" s="72">
        <v>78.599999999999994</v>
      </c>
      <c r="M29" s="8">
        <f>RADIANS(L29)</f>
        <v>1.3718287920675429</v>
      </c>
      <c r="Q29" s="74"/>
    </row>
    <row r="30" spans="2:19" x14ac:dyDescent="0.25">
      <c r="B30" s="58"/>
      <c r="C30" s="2"/>
      <c r="D30" s="1"/>
      <c r="E30" s="58"/>
      <c r="F30" s="2"/>
      <c r="G30" s="58"/>
      <c r="H30" s="58"/>
      <c r="I30" s="2"/>
      <c r="J30" s="58"/>
      <c r="K30" s="58"/>
      <c r="L30" s="73" t="s">
        <v>61</v>
      </c>
      <c r="M30" s="8" t="s">
        <v>62</v>
      </c>
      <c r="Q30" s="74"/>
    </row>
    <row r="31" spans="2:19" x14ac:dyDescent="0.25">
      <c r="B31" s="1"/>
      <c r="D31" s="1"/>
      <c r="E31" s="66"/>
      <c r="F31" s="67"/>
      <c r="G31" s="66"/>
      <c r="H31" s="66"/>
      <c r="I31" s="67"/>
      <c r="J31" s="66"/>
      <c r="K31" s="66"/>
      <c r="L31" s="67"/>
      <c r="Q31" s="74"/>
    </row>
    <row r="32" spans="2:19" x14ac:dyDescent="0.25">
      <c r="B32" s="1"/>
      <c r="D32" s="1"/>
      <c r="E32" s="66">
        <f>E26-E25</f>
        <v>-16.832900000000002</v>
      </c>
      <c r="F32" s="66">
        <f t="shared" ref="F32:K32" si="6">F26-F25</f>
        <v>22.443799999999996</v>
      </c>
      <c r="G32" s="66">
        <f>G26-G25</f>
        <v>-47.693200000000004</v>
      </c>
      <c r="H32" s="66"/>
      <c r="I32" s="66">
        <f t="shared" si="6"/>
        <v>-2.002200000000002</v>
      </c>
      <c r="J32" s="66">
        <f t="shared" si="6"/>
        <v>-4.4106000000000005</v>
      </c>
      <c r="K32" s="66">
        <f t="shared" si="6"/>
        <v>-1.6686000000000003</v>
      </c>
      <c r="L32" s="67"/>
      <c r="M32" s="70"/>
      <c r="N32" s="70"/>
      <c r="O32" s="70"/>
      <c r="P32" s="70"/>
      <c r="Q32" s="74"/>
      <c r="R32" s="70"/>
      <c r="S32" s="70"/>
    </row>
    <row r="33" spans="2:19" x14ac:dyDescent="0.25">
      <c r="B33" s="1"/>
      <c r="C33" s="1" t="s">
        <v>67</v>
      </c>
      <c r="D33" s="5">
        <v>0.184</v>
      </c>
      <c r="E33" s="66">
        <f>E25+E32*$D$33</f>
        <v>58.713146399999999</v>
      </c>
      <c r="F33" s="66">
        <f t="shared" ref="F33:K33" si="7">F25+F32*$D$33</f>
        <v>101.62585920000001</v>
      </c>
      <c r="G33" s="66">
        <f>G25+G32*$D$33</f>
        <v>46.4139512</v>
      </c>
      <c r="H33" s="66"/>
      <c r="I33" s="66">
        <f t="shared" si="7"/>
        <v>-26.112804799999999</v>
      </c>
      <c r="J33" s="66">
        <f t="shared" si="7"/>
        <v>15.970149600000001</v>
      </c>
      <c r="K33" s="66">
        <f t="shared" si="7"/>
        <v>3.2393776000000001</v>
      </c>
      <c r="L33" s="67"/>
      <c r="M33" s="70">
        <f>E33*COS($M$29) + I33*SIN($M$29)</f>
        <v>-13.992545471249464</v>
      </c>
      <c r="N33" s="70">
        <f>F33*COS($M$29) + J33*SIN($M$29)</f>
        <v>35.742174350492185</v>
      </c>
      <c r="O33" s="70">
        <f>G33*COS($M$29) + K33*SIN($M$29)</f>
        <v>12.34952663567385</v>
      </c>
      <c r="P33" s="70"/>
      <c r="Q33" s="74">
        <f>SQRT(M33^2+ N33^2 + O33^2)</f>
        <v>40.321274337391458</v>
      </c>
      <c r="R33" s="70"/>
      <c r="S33" s="70"/>
    </row>
    <row r="34" spans="2:19" x14ac:dyDescent="0.25">
      <c r="B34" s="1"/>
      <c r="D34" s="1"/>
      <c r="E34" s="78"/>
      <c r="F34" s="79"/>
      <c r="G34" s="78"/>
      <c r="H34" s="78"/>
      <c r="I34" s="79"/>
      <c r="J34" s="78"/>
      <c r="K34" s="78"/>
      <c r="L34" s="79"/>
    </row>
    <row r="35" spans="2:19" x14ac:dyDescent="0.25">
      <c r="B35" s="1"/>
      <c r="C35" s="78"/>
      <c r="D35" s="78"/>
      <c r="E35" s="78"/>
      <c r="F35" s="79"/>
      <c r="G35" s="78"/>
      <c r="H35" s="78"/>
      <c r="I35" s="79"/>
      <c r="J35" s="78"/>
      <c r="K35" s="78"/>
      <c r="L35" s="79"/>
      <c r="M35" s="70"/>
      <c r="N35" s="70"/>
      <c r="O35" s="70"/>
      <c r="P35" s="70"/>
      <c r="Q35" s="70"/>
    </row>
    <row r="36" spans="2:19" x14ac:dyDescent="0.25">
      <c r="C36" s="80" t="s">
        <v>68</v>
      </c>
      <c r="D36" s="82">
        <v>1</v>
      </c>
      <c r="E36" s="70"/>
      <c r="F36" s="81" t="s">
        <v>72</v>
      </c>
      <c r="G36" s="81" t="s">
        <v>73</v>
      </c>
      <c r="H36" s="8" t="s">
        <v>74</v>
      </c>
      <c r="I36" s="79"/>
      <c r="J36" s="70"/>
      <c r="K36" s="70"/>
      <c r="L36" s="71"/>
      <c r="M36" s="70"/>
      <c r="N36" s="70"/>
      <c r="O36" s="70"/>
      <c r="P36" s="70"/>
      <c r="Q36" s="70"/>
    </row>
    <row r="37" spans="2:19" x14ac:dyDescent="0.25">
      <c r="C37" s="80" t="s">
        <v>69</v>
      </c>
      <c r="D37" s="83">
        <f>1-D36</f>
        <v>0</v>
      </c>
      <c r="E37" s="70"/>
      <c r="F37" s="81">
        <f>D36^2*D39^2</f>
        <v>4</v>
      </c>
      <c r="G37" s="81">
        <f>D36^2*D40^2</f>
        <v>6.25</v>
      </c>
      <c r="H37" s="8">
        <f>SUM(F37:G37)</f>
        <v>10.25</v>
      </c>
      <c r="I37" s="79"/>
      <c r="J37" s="87" t="s">
        <v>81</v>
      </c>
      <c r="K37" s="70" t="s">
        <v>82</v>
      </c>
      <c r="L37" s="71"/>
      <c r="M37" s="70"/>
      <c r="N37" s="70"/>
      <c r="O37" s="70" t="s">
        <v>84</v>
      </c>
      <c r="P37" s="70" t="s">
        <v>85</v>
      </c>
      <c r="Q37" s="70"/>
    </row>
    <row r="38" spans="2:19" x14ac:dyDescent="0.25">
      <c r="C38" s="78"/>
      <c r="D38" s="71"/>
      <c r="E38" s="70"/>
      <c r="F38" s="79"/>
      <c r="G38" s="70"/>
      <c r="H38" s="70"/>
      <c r="I38" s="79"/>
      <c r="J38" s="85">
        <f>SQRT(H37+H40+H43)</f>
        <v>3.2015621187164243</v>
      </c>
      <c r="K38" s="88">
        <f>SQRT(H37) + SQRT(H40)</f>
        <v>3.2015621187164243</v>
      </c>
      <c r="L38" s="71"/>
      <c r="M38" s="70"/>
      <c r="N38" s="70">
        <v>0</v>
      </c>
      <c r="O38" s="89">
        <v>6.7082039324993694</v>
      </c>
      <c r="P38" s="89">
        <v>6.7082039324993694</v>
      </c>
      <c r="Q38" s="70"/>
    </row>
    <row r="39" spans="2:19" x14ac:dyDescent="0.25">
      <c r="C39" s="80" t="s">
        <v>70</v>
      </c>
      <c r="D39" s="82">
        <v>2</v>
      </c>
      <c r="E39" s="70"/>
      <c r="F39" s="81" t="s">
        <v>75</v>
      </c>
      <c r="G39" s="81" t="s">
        <v>76</v>
      </c>
      <c r="H39" s="8" t="s">
        <v>74</v>
      </c>
      <c r="I39" s="79"/>
      <c r="J39" s="70"/>
      <c r="K39" s="70"/>
      <c r="L39" s="71"/>
      <c r="M39" s="70"/>
      <c r="N39" s="70">
        <v>0.1</v>
      </c>
      <c r="O39" s="89">
        <v>6.1783897578576248</v>
      </c>
      <c r="P39" s="89">
        <v>6.3575397511210756</v>
      </c>
      <c r="Q39" s="70"/>
    </row>
    <row r="40" spans="2:19" x14ac:dyDescent="0.25">
      <c r="B40" s="11" t="s">
        <v>77</v>
      </c>
      <c r="C40" s="84">
        <f>SQRT(D39^2+D40^2)</f>
        <v>3.2015621187164243</v>
      </c>
      <c r="D40" s="82">
        <v>2.5</v>
      </c>
      <c r="E40" s="70"/>
      <c r="F40" s="81">
        <f>D37^2*D42^2</f>
        <v>0</v>
      </c>
      <c r="G40" s="81">
        <f>D37^2*D43^2</f>
        <v>0</v>
      </c>
      <c r="H40" s="8">
        <f>SUM(F40:G40)</f>
        <v>0</v>
      </c>
      <c r="I40" s="79"/>
      <c r="J40" s="70"/>
      <c r="K40" s="70"/>
      <c r="L40" s="71"/>
      <c r="M40" s="70"/>
      <c r="N40" s="70">
        <v>0.2</v>
      </c>
      <c r="O40" s="89">
        <v>5.6648036153074193</v>
      </c>
      <c r="P40" s="89">
        <v>6.0068755697427809</v>
      </c>
      <c r="Q40" s="70"/>
    </row>
    <row r="41" spans="2:19" x14ac:dyDescent="0.25">
      <c r="B41" s="11"/>
      <c r="C41" s="78"/>
      <c r="D41" s="71"/>
      <c r="E41" s="70"/>
      <c r="F41" s="79"/>
      <c r="G41" s="70"/>
      <c r="H41" s="70"/>
      <c r="I41" s="79"/>
      <c r="J41" s="85"/>
      <c r="K41" s="70"/>
      <c r="L41" s="71"/>
      <c r="M41" s="70"/>
      <c r="N41" s="70">
        <v>0.3</v>
      </c>
      <c r="O41" s="89">
        <v>5.1722818948700002</v>
      </c>
      <c r="P41" s="89">
        <v>5.6562113883644853</v>
      </c>
      <c r="Q41" s="70"/>
    </row>
    <row r="42" spans="2:19" x14ac:dyDescent="0.25">
      <c r="B42" s="11"/>
      <c r="C42" s="80" t="s">
        <v>71</v>
      </c>
      <c r="D42" s="82">
        <v>-3</v>
      </c>
      <c r="E42" s="70"/>
      <c r="F42" s="79" t="s">
        <v>78</v>
      </c>
      <c r="G42" s="70" t="s">
        <v>79</v>
      </c>
      <c r="H42" s="71" t="s">
        <v>80</v>
      </c>
      <c r="I42" s="79"/>
      <c r="J42" s="70"/>
      <c r="K42" s="70"/>
      <c r="L42" s="71"/>
      <c r="M42" s="70"/>
      <c r="N42" s="70">
        <v>0.4</v>
      </c>
      <c r="O42" s="89">
        <v>4.7074409183759283</v>
      </c>
      <c r="P42" s="89">
        <v>5.3055472069861906</v>
      </c>
      <c r="Q42" s="70"/>
    </row>
    <row r="43" spans="2:19" x14ac:dyDescent="0.25">
      <c r="B43" s="11" t="s">
        <v>77</v>
      </c>
      <c r="C43" s="84">
        <f>SQRT(D42^2+D43^2)</f>
        <v>6.7082039324993694</v>
      </c>
      <c r="D43" s="82">
        <v>6</v>
      </c>
      <c r="E43" s="70"/>
      <c r="F43" s="79">
        <f>D36*D37</f>
        <v>0</v>
      </c>
      <c r="G43" s="71">
        <f>D39*D42+D40*D43</f>
        <v>9</v>
      </c>
      <c r="H43" s="71">
        <f>2*F43*G43</f>
        <v>0</v>
      </c>
      <c r="I43" s="79"/>
      <c r="J43" s="86"/>
      <c r="K43" s="70"/>
      <c r="L43" s="71"/>
      <c r="M43" s="70"/>
      <c r="N43" s="70">
        <v>0.5</v>
      </c>
      <c r="O43" s="89">
        <v>4.2793106921559225</v>
      </c>
      <c r="P43" s="89">
        <v>4.9548830256078968</v>
      </c>
      <c r="Q43" s="70"/>
    </row>
    <row r="44" spans="2:19" x14ac:dyDescent="0.25">
      <c r="C44" s="78"/>
      <c r="D44" s="70"/>
      <c r="E44" s="70"/>
      <c r="F44" s="79"/>
      <c r="G44" s="70"/>
      <c r="H44" s="70"/>
      <c r="I44" s="79"/>
      <c r="J44" s="70"/>
      <c r="K44" s="70"/>
      <c r="L44" s="71"/>
      <c r="M44" s="70"/>
      <c r="N44" s="70">
        <v>0.6</v>
      </c>
      <c r="O44" s="89">
        <v>3.9000000000000004</v>
      </c>
      <c r="P44" s="89">
        <v>4.604218844229603</v>
      </c>
      <c r="Q44" s="70"/>
    </row>
    <row r="45" spans="2:19" x14ac:dyDescent="0.25">
      <c r="C45" s="80" t="s">
        <v>83</v>
      </c>
      <c r="D45" s="70">
        <f>D36*D39+D37*D42</f>
        <v>2</v>
      </c>
      <c r="E45" s="70"/>
      <c r="F45" s="79"/>
      <c r="G45" s="70"/>
      <c r="H45" s="70"/>
      <c r="I45" s="79"/>
      <c r="J45" s="70"/>
      <c r="K45" s="70"/>
      <c r="L45" s="71"/>
      <c r="M45" s="70"/>
      <c r="N45" s="70">
        <v>0.7</v>
      </c>
      <c r="O45" s="89">
        <v>3.5850383540486708</v>
      </c>
      <c r="P45" s="89">
        <v>4.2535546628513075</v>
      </c>
      <c r="Q45" s="70"/>
    </row>
    <row r="46" spans="2:19" x14ac:dyDescent="0.25">
      <c r="B46" s="11" t="s">
        <v>77</v>
      </c>
      <c r="C46" s="84">
        <f>SQRT(D45^2+D46^2)</f>
        <v>3.2015621187164243</v>
      </c>
      <c r="D46" s="70">
        <f>D36*D40+D37*D43</f>
        <v>2.5</v>
      </c>
      <c r="E46" s="70"/>
      <c r="F46" s="79"/>
      <c r="G46" s="70"/>
      <c r="H46" s="70"/>
      <c r="I46" s="79"/>
      <c r="J46" s="70"/>
      <c r="K46" s="70"/>
      <c r="L46" s="71"/>
      <c r="M46" s="70"/>
      <c r="N46" s="70">
        <v>0.8</v>
      </c>
      <c r="O46" s="89">
        <v>3.3526109228480419</v>
      </c>
      <c r="P46" s="89">
        <v>3.9028904814730128</v>
      </c>
      <c r="Q46" s="70"/>
    </row>
    <row r="47" spans="2:19" x14ac:dyDescent="0.25">
      <c r="C47" s="78"/>
      <c r="D47" s="70"/>
      <c r="E47" s="70"/>
      <c r="F47" s="79"/>
      <c r="G47" s="70"/>
      <c r="H47" s="70"/>
      <c r="I47" s="79"/>
      <c r="J47" s="70"/>
      <c r="K47" s="70"/>
      <c r="L47" s="71"/>
      <c r="M47" s="70"/>
      <c r="N47" s="70">
        <v>0.9</v>
      </c>
      <c r="O47" s="89">
        <v>3.2206365830375829</v>
      </c>
      <c r="P47" s="89">
        <v>3.5522263000947185</v>
      </c>
      <c r="Q47" s="70"/>
    </row>
    <row r="48" spans="2:19" x14ac:dyDescent="0.25">
      <c r="N48" s="70">
        <v>1</v>
      </c>
      <c r="O48" s="89">
        <v>3.2015621187164243</v>
      </c>
      <c r="P48" s="89">
        <v>3.2015621187164243</v>
      </c>
    </row>
    <row r="53" spans="3:6" x14ac:dyDescent="0.25">
      <c r="C53" s="91" t="s">
        <v>89</v>
      </c>
      <c r="D53" s="90" t="s">
        <v>86</v>
      </c>
      <c r="E53" s="90" t="s">
        <v>87</v>
      </c>
      <c r="F53" s="3" t="s">
        <v>88</v>
      </c>
    </row>
    <row r="54" spans="3:6" x14ac:dyDescent="0.25">
      <c r="C54" s="13"/>
      <c r="D54" s="9"/>
      <c r="E54" s="9"/>
    </row>
    <row r="55" spans="3:6" x14ac:dyDescent="0.25">
      <c r="C55" s="13">
        <v>1</v>
      </c>
      <c r="D55" s="9">
        <f>C55^2-1</f>
        <v>0</v>
      </c>
      <c r="E55" s="9">
        <f t="shared" ref="E55:E64" si="8">(C55^3-8*C55^2)</f>
        <v>-7</v>
      </c>
    </row>
    <row r="56" spans="3:6" x14ac:dyDescent="0.25">
      <c r="C56" s="13">
        <v>2</v>
      </c>
      <c r="D56" s="9">
        <f t="shared" ref="D56:D64" si="9">C56^2-1</f>
        <v>3</v>
      </c>
      <c r="E56" s="9">
        <f>(C56^3-8*C56^2)</f>
        <v>-24</v>
      </c>
      <c r="F56" s="3">
        <f t="shared" ref="F56:F64" si="10" xml:space="preserve"> ((D56-D55)^2 + (E56-E55)^2)^0.5</f>
        <v>17.262676501632068</v>
      </c>
    </row>
    <row r="57" spans="3:6" x14ac:dyDescent="0.25">
      <c r="C57" s="13">
        <v>3</v>
      </c>
      <c r="D57" s="9">
        <f t="shared" si="9"/>
        <v>8</v>
      </c>
      <c r="E57" s="9">
        <f t="shared" si="8"/>
        <v>-45</v>
      </c>
      <c r="F57" s="3">
        <f t="shared" si="10"/>
        <v>21.587033144922902</v>
      </c>
    </row>
    <row r="58" spans="3:6" x14ac:dyDescent="0.25">
      <c r="C58" s="13">
        <v>4</v>
      </c>
      <c r="D58" s="9">
        <f t="shared" si="9"/>
        <v>15</v>
      </c>
      <c r="E58" s="9">
        <f t="shared" si="8"/>
        <v>-64</v>
      </c>
      <c r="F58" s="3">
        <f t="shared" si="10"/>
        <v>20.248456731316587</v>
      </c>
    </row>
    <row r="59" spans="3:6" x14ac:dyDescent="0.25">
      <c r="C59" s="13">
        <v>5</v>
      </c>
      <c r="D59" s="9">
        <f t="shared" si="9"/>
        <v>24</v>
      </c>
      <c r="E59" s="9">
        <f t="shared" si="8"/>
        <v>-75</v>
      </c>
      <c r="F59" s="3">
        <f t="shared" si="10"/>
        <v>14.212670403551895</v>
      </c>
    </row>
    <row r="60" spans="3:6" x14ac:dyDescent="0.25">
      <c r="C60" s="13">
        <v>6</v>
      </c>
      <c r="D60" s="9">
        <f t="shared" si="9"/>
        <v>35</v>
      </c>
      <c r="E60" s="9">
        <f t="shared" si="8"/>
        <v>-72</v>
      </c>
      <c r="F60" s="3">
        <f t="shared" si="10"/>
        <v>11.401754250991379</v>
      </c>
    </row>
    <row r="61" spans="3:6" x14ac:dyDescent="0.25">
      <c r="C61" s="13">
        <v>7</v>
      </c>
      <c r="D61" s="9">
        <f t="shared" si="9"/>
        <v>48</v>
      </c>
      <c r="E61" s="9">
        <f t="shared" si="8"/>
        <v>-49</v>
      </c>
      <c r="F61" s="3">
        <f t="shared" si="10"/>
        <v>26.419689627245813</v>
      </c>
    </row>
    <row r="62" spans="3:6" x14ac:dyDescent="0.25">
      <c r="C62" s="13">
        <v>8</v>
      </c>
      <c r="D62" s="9">
        <f t="shared" si="9"/>
        <v>63</v>
      </c>
      <c r="E62" s="9">
        <f t="shared" si="8"/>
        <v>0</v>
      </c>
      <c r="F62" s="3">
        <f t="shared" si="10"/>
        <v>51.244511901275828</v>
      </c>
    </row>
    <row r="63" spans="3:6" x14ac:dyDescent="0.25">
      <c r="C63" s="13">
        <v>9</v>
      </c>
      <c r="D63" s="9">
        <f t="shared" si="9"/>
        <v>80</v>
      </c>
      <c r="E63" s="9">
        <f t="shared" si="8"/>
        <v>81</v>
      </c>
      <c r="F63" s="3">
        <f t="shared" si="10"/>
        <v>82.764726786234249</v>
      </c>
    </row>
    <row r="64" spans="3:6" x14ac:dyDescent="0.25">
      <c r="C64" s="13">
        <v>10</v>
      </c>
      <c r="D64" s="9">
        <f t="shared" si="9"/>
        <v>99</v>
      </c>
      <c r="E64" s="9">
        <f t="shared" si="8"/>
        <v>200</v>
      </c>
      <c r="F64" s="3">
        <f t="shared" si="10"/>
        <v>120.50726119201282</v>
      </c>
    </row>
    <row r="66" spans="6:6" x14ac:dyDescent="0.25">
      <c r="F66" s="3">
        <f>SUM(F56:F64)</f>
        <v>365.64878053918352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AY36"/>
  <sheetViews>
    <sheetView zoomScale="85" zoomScaleNormal="85" workbookViewId="0">
      <selection activeCell="AV31" sqref="AV31"/>
    </sheetView>
  </sheetViews>
  <sheetFormatPr defaultRowHeight="15" x14ac:dyDescent="0.25"/>
  <cols>
    <col min="1" max="1" width="2.28515625" customWidth="1"/>
    <col min="2" max="2" width="5.5703125" style="70" customWidth="1"/>
    <col min="3" max="3" width="5.7109375" style="70" customWidth="1"/>
    <col min="4" max="4" width="1.140625" style="70" customWidth="1"/>
    <col min="5" max="6" width="6.7109375" style="70" hidden="1" customWidth="1"/>
    <col min="7" max="7" width="2.7109375" style="70" hidden="1" customWidth="1"/>
    <col min="8" max="9" width="6.7109375" style="70" hidden="1" customWidth="1"/>
    <col min="10" max="10" width="2.7109375" style="70" customWidth="1"/>
    <col min="11" max="12" width="6.7109375" style="70" customWidth="1"/>
    <col min="13" max="13" width="3.28515625" style="70" customWidth="1"/>
    <col min="14" max="15" width="6.7109375" style="70" customWidth="1"/>
    <col min="16" max="16" width="3.85546875" style="70" customWidth="1"/>
    <col min="17" max="18" width="6.7109375" style="70" customWidth="1"/>
    <col min="19" max="19" width="3.85546875" style="70" customWidth="1"/>
    <col min="20" max="21" width="6.7109375" style="70" customWidth="1"/>
    <col min="22" max="22" width="3" style="70" customWidth="1"/>
    <col min="23" max="24" width="6.7109375" style="70" customWidth="1"/>
    <col min="25" max="25" width="3" style="70" customWidth="1"/>
    <col min="26" max="26" width="6.7109375" style="70" customWidth="1"/>
    <col min="27" max="27" width="7.42578125" style="70" customWidth="1"/>
    <col min="28" max="28" width="2.7109375" style="70" customWidth="1"/>
    <col min="29" max="30" width="6.7109375" style="70" hidden="1" customWidth="1"/>
    <col min="31" max="31" width="2.7109375" style="70" hidden="1" customWidth="1"/>
    <col min="32" max="33" width="6.7109375" style="70" hidden="1" customWidth="1"/>
    <col min="34" max="34" width="2.7109375" style="70" customWidth="1"/>
    <col min="35" max="36" width="6.7109375" style="70" customWidth="1"/>
    <col min="37" max="37" width="2.28515625" style="70" customWidth="1"/>
    <col min="38" max="38" width="6" style="70" customWidth="1"/>
    <col min="39" max="39" width="6.42578125" customWidth="1"/>
    <col min="40" max="40" width="3.5703125" customWidth="1"/>
    <col min="41" max="42" width="6.7109375" customWidth="1"/>
    <col min="43" max="43" width="3.28515625" customWidth="1"/>
    <col min="44" max="45" width="6.7109375" customWidth="1"/>
    <col min="46" max="46" width="2.7109375" customWidth="1"/>
    <col min="47" max="48" width="6.7109375" style="70" customWidth="1"/>
    <col min="49" max="49" width="2.7109375" customWidth="1"/>
    <col min="50" max="51" width="6.7109375" style="70" customWidth="1"/>
  </cols>
  <sheetData>
    <row r="20" spans="11:45" x14ac:dyDescent="0.25">
      <c r="K20" s="70">
        <v>-2.2599999999999999E-2</v>
      </c>
      <c r="L20" s="70">
        <v>0.626</v>
      </c>
      <c r="N20" s="70">
        <v>1.6E-2</v>
      </c>
      <c r="O20" s="70">
        <v>0.34470000000000001</v>
      </c>
      <c r="Q20" s="70">
        <v>-2.2700000000000001E-2</v>
      </c>
      <c r="R20" s="70">
        <v>0.65390000000000004</v>
      </c>
      <c r="T20" s="70">
        <v>2.1499999999999998E-2</v>
      </c>
      <c r="U20" s="70">
        <v>0.43430000000000002</v>
      </c>
      <c r="W20" s="70">
        <v>-1.9300000000000001E-2</v>
      </c>
      <c r="X20" s="70">
        <v>0.73699999999999999</v>
      </c>
      <c r="Z20" s="70">
        <v>0.1426</v>
      </c>
      <c r="AA20" s="70">
        <v>0.41160000000000002</v>
      </c>
      <c r="AI20" s="70">
        <v>-6.6E-3</v>
      </c>
      <c r="AJ20" s="70">
        <v>0.43469999999999998</v>
      </c>
      <c r="AL20" s="70">
        <v>0.02</v>
      </c>
      <c r="AM20">
        <v>0.4178</v>
      </c>
      <c r="AO20">
        <v>-1.4800000000000001E-2</v>
      </c>
      <c r="AP20">
        <v>0.49359999999999998</v>
      </c>
      <c r="AR20">
        <v>2.7E-2</v>
      </c>
      <c r="AS20">
        <v>0.47849999999999998</v>
      </c>
    </row>
    <row r="21" spans="11:45" x14ac:dyDescent="0.25">
      <c r="K21" s="70">
        <v>-2.2200000000000001E-2</v>
      </c>
      <c r="L21" s="70">
        <v>0.60529999999999995</v>
      </c>
      <c r="N21" s="70">
        <v>1.54E-2</v>
      </c>
      <c r="O21" s="70">
        <v>0.31630000000000003</v>
      </c>
      <c r="Q21" s="70">
        <v>-2.2599999999999999E-2</v>
      </c>
      <c r="R21" s="70">
        <v>0.63539999999999996</v>
      </c>
      <c r="T21" s="70">
        <v>1.67E-2</v>
      </c>
      <c r="U21" s="70">
        <v>0.36499999999999999</v>
      </c>
      <c r="W21" s="70">
        <v>-2.1499999999999998E-2</v>
      </c>
      <c r="X21" s="70">
        <v>0.69950000000000001</v>
      </c>
      <c r="Z21" s="70">
        <v>0.1246</v>
      </c>
      <c r="AA21" s="70">
        <v>0.53210000000000002</v>
      </c>
      <c r="AI21" s="70">
        <v>-4.4000000000000003E-3</v>
      </c>
      <c r="AJ21" s="70">
        <v>0.42209999999999998</v>
      </c>
      <c r="AL21" s="70">
        <v>1.9400000000000001E-2</v>
      </c>
      <c r="AM21">
        <v>0.41010000000000002</v>
      </c>
      <c r="AO21">
        <v>-1.2800000000000001E-2</v>
      </c>
      <c r="AP21">
        <v>0.4768</v>
      </c>
      <c r="AR21">
        <v>2.3800000000000002E-2</v>
      </c>
      <c r="AS21">
        <v>0.4551</v>
      </c>
    </row>
    <row r="22" spans="11:45" x14ac:dyDescent="0.25">
      <c r="K22" s="70">
        <v>-2.1299999999999999E-2</v>
      </c>
      <c r="L22" s="70">
        <v>0.5786</v>
      </c>
      <c r="N22" s="70">
        <v>1.54E-2</v>
      </c>
      <c r="O22" s="70">
        <v>0.29580000000000001</v>
      </c>
      <c r="Q22" s="70">
        <v>-2.2499999999999999E-2</v>
      </c>
      <c r="R22" s="70">
        <v>0.61609999999999998</v>
      </c>
      <c r="T22" s="70">
        <v>1.5599999999999999E-2</v>
      </c>
      <c r="U22" s="70">
        <v>0.32900000000000001</v>
      </c>
      <c r="W22" s="70">
        <v>-2.24E-2</v>
      </c>
      <c r="X22" s="70">
        <v>0.67410000000000003</v>
      </c>
      <c r="Z22" s="70">
        <v>5.3100000000000001E-2</v>
      </c>
      <c r="AA22" s="70">
        <v>0.5766</v>
      </c>
      <c r="AI22" s="70">
        <v>-1.6999999999999999E-3</v>
      </c>
      <c r="AJ22" s="70">
        <v>0.40870000000000001</v>
      </c>
      <c r="AL22" s="70">
        <v>1.8800000000000001E-2</v>
      </c>
      <c r="AM22">
        <v>0.40310000000000001</v>
      </c>
      <c r="AO22">
        <v>-1.0200000000000001E-2</v>
      </c>
      <c r="AP22">
        <v>0.45729999999999998</v>
      </c>
      <c r="AR22">
        <v>2.1600000000000001E-2</v>
      </c>
      <c r="AS22">
        <v>0.43490000000000001</v>
      </c>
    </row>
    <row r="23" spans="11:45" x14ac:dyDescent="0.25">
      <c r="K23" s="70">
        <v>-1.8800000000000001E-2</v>
      </c>
      <c r="L23" s="70">
        <v>0.53759999999999997</v>
      </c>
      <c r="N23" s="70">
        <v>1.55E-2</v>
      </c>
      <c r="O23" s="70">
        <v>0.27850000000000003</v>
      </c>
      <c r="Q23" s="70">
        <v>-2.18E-2</v>
      </c>
      <c r="R23" s="70">
        <v>0.59299999999999997</v>
      </c>
      <c r="T23" s="70">
        <v>1.54E-2</v>
      </c>
      <c r="U23" s="70">
        <v>0.30549999999999999</v>
      </c>
      <c r="W23" s="70">
        <v>-2.2700000000000001E-2</v>
      </c>
      <c r="X23" s="70">
        <v>0.65390000000000004</v>
      </c>
      <c r="Z23" s="70">
        <v>2.1499999999999998E-2</v>
      </c>
      <c r="AA23" s="70">
        <v>0.43430000000000002</v>
      </c>
      <c r="AI23" s="70">
        <v>1.4E-3</v>
      </c>
      <c r="AJ23" s="70">
        <v>0.39460000000000001</v>
      </c>
      <c r="AL23" s="70">
        <v>1.84E-2</v>
      </c>
      <c r="AM23">
        <v>0.39650000000000002</v>
      </c>
      <c r="AO23">
        <v>-6.6E-3</v>
      </c>
      <c r="AP23">
        <v>0.43469999999999998</v>
      </c>
      <c r="AR23">
        <v>0.02</v>
      </c>
      <c r="AS23">
        <v>0.4178</v>
      </c>
    </row>
    <row r="24" spans="11:45" x14ac:dyDescent="0.25">
      <c r="Q24" s="70">
        <v>-2.0299999999999999E-2</v>
      </c>
      <c r="R24" s="70">
        <v>0.56079999999999997</v>
      </c>
      <c r="T24" s="70">
        <v>1.54E-2</v>
      </c>
      <c r="U24" s="70">
        <v>0.28699999999999998</v>
      </c>
      <c r="W24" s="70">
        <v>-2.2599999999999999E-2</v>
      </c>
      <c r="X24" s="70">
        <v>0.63539999999999996</v>
      </c>
      <c r="Z24" s="70">
        <v>1.67E-2</v>
      </c>
      <c r="AA24" s="70">
        <v>0.36499999999999999</v>
      </c>
      <c r="AI24" s="70">
        <v>5.1000000000000004E-3</v>
      </c>
      <c r="AJ24" s="70">
        <v>0.37990000000000002</v>
      </c>
      <c r="AL24" s="70">
        <v>1.7999999999999999E-2</v>
      </c>
      <c r="AM24">
        <v>0.39040000000000002</v>
      </c>
      <c r="AO24">
        <v>-1.6999999999999999E-3</v>
      </c>
      <c r="AP24">
        <v>0.40870000000000001</v>
      </c>
      <c r="AR24">
        <v>1.8800000000000001E-2</v>
      </c>
      <c r="AS24">
        <v>0.40310000000000001</v>
      </c>
    </row>
    <row r="25" spans="11:45" x14ac:dyDescent="0.25">
      <c r="Q25" s="70">
        <v>-1.6E-2</v>
      </c>
      <c r="R25" s="70">
        <v>0.50560000000000005</v>
      </c>
      <c r="T25" s="70">
        <v>1.5699999999999999E-2</v>
      </c>
      <c r="U25" s="70">
        <v>0.2702</v>
      </c>
      <c r="W25" s="70">
        <v>-2.2499999999999999E-2</v>
      </c>
      <c r="X25" s="70">
        <v>0.61609999999999998</v>
      </c>
      <c r="Z25" s="70">
        <v>1.5599999999999999E-2</v>
      </c>
      <c r="AA25" s="70">
        <v>0.32900000000000001</v>
      </c>
      <c r="AI25" s="70">
        <v>9.4000000000000004E-3</v>
      </c>
      <c r="AJ25" s="70">
        <v>0.36509999999999998</v>
      </c>
      <c r="AL25" s="70">
        <v>1.77E-2</v>
      </c>
      <c r="AM25">
        <v>0.38469999999999999</v>
      </c>
      <c r="AO25">
        <v>5.1000000000000004E-3</v>
      </c>
      <c r="AP25">
        <v>0.37990000000000002</v>
      </c>
      <c r="AR25">
        <v>1.7999999999999999E-2</v>
      </c>
      <c r="AS25">
        <v>0.39040000000000002</v>
      </c>
    </row>
    <row r="26" spans="11:45" x14ac:dyDescent="0.25">
      <c r="Q26" s="70">
        <v>2.7000000000000001E-3</v>
      </c>
      <c r="R26" s="70">
        <v>0.38919999999999999</v>
      </c>
      <c r="T26" s="70">
        <v>1.61E-2</v>
      </c>
      <c r="U26" s="70">
        <v>0.25280000000000002</v>
      </c>
      <c r="W26" s="70">
        <v>-2.18E-2</v>
      </c>
      <c r="X26" s="70">
        <v>0.59299999999999997</v>
      </c>
      <c r="Z26" s="70">
        <v>1.54E-2</v>
      </c>
      <c r="AA26" s="70">
        <v>0.30549999999999999</v>
      </c>
      <c r="AI26" s="70">
        <v>1.44E-2</v>
      </c>
      <c r="AJ26" s="70">
        <v>0.35070000000000001</v>
      </c>
      <c r="AL26" s="70">
        <v>1.7399999999999999E-2</v>
      </c>
      <c r="AM26">
        <v>0.37940000000000002</v>
      </c>
      <c r="AO26">
        <v>1.44E-2</v>
      </c>
      <c r="AP26">
        <v>0.35070000000000001</v>
      </c>
      <c r="AR26">
        <v>1.7399999999999999E-2</v>
      </c>
      <c r="AS26">
        <v>0.37940000000000002</v>
      </c>
    </row>
    <row r="27" spans="11:45" x14ac:dyDescent="0.25">
      <c r="W27" s="70">
        <v>-2.0299999999999999E-2</v>
      </c>
      <c r="X27" s="70">
        <v>0.56079999999999997</v>
      </c>
      <c r="Z27" s="70">
        <v>1.54E-2</v>
      </c>
      <c r="AA27" s="70">
        <v>0.28699999999999998</v>
      </c>
      <c r="AI27" s="70">
        <v>2.0199999999999999E-2</v>
      </c>
      <c r="AJ27" s="70">
        <v>0.33729999999999999</v>
      </c>
      <c r="AL27" s="70">
        <v>1.7100000000000001E-2</v>
      </c>
      <c r="AM27">
        <v>0.37440000000000001</v>
      </c>
      <c r="AO27">
        <v>2.6800000000000001E-2</v>
      </c>
      <c r="AP27">
        <v>0.32590000000000002</v>
      </c>
      <c r="AR27">
        <v>1.6899999999999998E-2</v>
      </c>
      <c r="AS27">
        <v>0.36969999999999997</v>
      </c>
    </row>
    <row r="28" spans="11:45" x14ac:dyDescent="0.25">
      <c r="W28" s="70">
        <v>-1.6E-2</v>
      </c>
      <c r="X28" s="70">
        <v>0.50560000000000005</v>
      </c>
      <c r="Z28" s="70">
        <v>1.5699999999999999E-2</v>
      </c>
      <c r="AA28" s="70">
        <v>0.2702</v>
      </c>
      <c r="AI28" s="70">
        <v>2.6800000000000001E-2</v>
      </c>
      <c r="AJ28" s="70">
        <v>0.32590000000000002</v>
      </c>
      <c r="AL28" s="70">
        <v>1.6899999999999998E-2</v>
      </c>
      <c r="AM28">
        <v>0.36969999999999997</v>
      </c>
      <c r="AO28">
        <v>4.1599999999999998E-2</v>
      </c>
      <c r="AP28">
        <v>0.313</v>
      </c>
      <c r="AR28">
        <v>1.6500000000000001E-2</v>
      </c>
      <c r="AS28">
        <v>0.36109999999999998</v>
      </c>
    </row>
    <row r="29" spans="11:45" x14ac:dyDescent="0.25">
      <c r="W29" s="70">
        <v>2.7000000000000001E-3</v>
      </c>
      <c r="X29" s="70">
        <v>0.38919999999999999</v>
      </c>
      <c r="Z29" s="70">
        <v>1.61E-2</v>
      </c>
      <c r="AA29" s="70">
        <v>0.25280000000000002</v>
      </c>
      <c r="AI29" s="70">
        <v>3.4000000000000002E-2</v>
      </c>
      <c r="AJ29" s="70">
        <v>0.31759999999999999</v>
      </c>
      <c r="AL29" s="70">
        <v>1.67E-2</v>
      </c>
      <c r="AM29">
        <v>0.36530000000000001</v>
      </c>
      <c r="AO29">
        <v>5.7099999999999998E-2</v>
      </c>
      <c r="AP29">
        <v>0.317</v>
      </c>
      <c r="AR29">
        <v>1.6199999999999999E-2</v>
      </c>
      <c r="AS29">
        <v>0.35339999999999999</v>
      </c>
    </row>
    <row r="30" spans="11:45" x14ac:dyDescent="0.25">
      <c r="W30" s="70">
        <v>7.3499999999999996E-2</v>
      </c>
      <c r="X30" s="70">
        <v>0.34050000000000002</v>
      </c>
      <c r="Z30" s="70">
        <v>1.6899999999999998E-2</v>
      </c>
      <c r="AA30" s="70">
        <v>0.23219999999999999</v>
      </c>
      <c r="AI30" s="70">
        <v>4.1599999999999998E-2</v>
      </c>
      <c r="AJ30" s="70">
        <v>0.313</v>
      </c>
      <c r="AL30" s="70">
        <v>1.6500000000000001E-2</v>
      </c>
      <c r="AM30">
        <v>0.36109999999999998</v>
      </c>
      <c r="AO30">
        <v>7.1099999999999997E-2</v>
      </c>
      <c r="AP30">
        <v>0.33589999999999998</v>
      </c>
      <c r="AR30">
        <v>1.6E-2</v>
      </c>
      <c r="AS30">
        <v>0.34649999999999997</v>
      </c>
    </row>
    <row r="31" spans="11:45" x14ac:dyDescent="0.25">
      <c r="W31" s="70">
        <v>0.1079</v>
      </c>
      <c r="X31" s="70">
        <v>0.4748</v>
      </c>
      <c r="Z31" s="70">
        <v>1.84E-2</v>
      </c>
      <c r="AA31" s="70">
        <v>0.20349999999999999</v>
      </c>
      <c r="AI31" s="70">
        <v>4.9399999999999999E-2</v>
      </c>
      <c r="AJ31" s="70">
        <v>0.31280000000000002</v>
      </c>
      <c r="AL31" s="70">
        <v>1.6400000000000001E-2</v>
      </c>
      <c r="AM31">
        <v>0.35720000000000002</v>
      </c>
      <c r="AO31">
        <v>8.2500000000000004E-2</v>
      </c>
      <c r="AP31">
        <v>0.36270000000000002</v>
      </c>
      <c r="AR31">
        <v>1.5800000000000002E-2</v>
      </c>
      <c r="AS31">
        <v>0.34029999999999999</v>
      </c>
    </row>
    <row r="32" spans="11:45" x14ac:dyDescent="0.25">
      <c r="W32" s="70">
        <v>0.11650000000000001</v>
      </c>
      <c r="X32" s="70">
        <v>0.54259999999999997</v>
      </c>
      <c r="Z32" s="70">
        <v>2.23E-2</v>
      </c>
      <c r="AA32" s="70">
        <v>0.1542</v>
      </c>
      <c r="AI32" s="70">
        <v>5.7099999999999998E-2</v>
      </c>
      <c r="AJ32" s="70">
        <v>0.317</v>
      </c>
      <c r="AL32" s="70">
        <v>1.6199999999999999E-2</v>
      </c>
      <c r="AM32">
        <v>0.35339999999999999</v>
      </c>
      <c r="AO32">
        <v>9.11E-2</v>
      </c>
      <c r="AP32">
        <v>0.3911</v>
      </c>
      <c r="AR32">
        <v>1.5699999999999999E-2</v>
      </c>
      <c r="AS32">
        <v>0.33450000000000002</v>
      </c>
    </row>
    <row r="35" spans="23:24" x14ac:dyDescent="0.25">
      <c r="W35" s="70">
        <v>4.7500000000000001E-2</v>
      </c>
      <c r="X35" s="70">
        <v>0.64139999999999997</v>
      </c>
    </row>
    <row r="36" spans="23:24" x14ac:dyDescent="0.25">
      <c r="W36" s="70">
        <v>7.9100000000000004E-2</v>
      </c>
      <c r="X36" s="70">
        <v>0.2757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AY36"/>
  <sheetViews>
    <sheetView zoomScale="85" zoomScaleNormal="85" workbookViewId="0">
      <selection activeCell="BB17" sqref="BB17"/>
    </sheetView>
  </sheetViews>
  <sheetFormatPr defaultRowHeight="15" x14ac:dyDescent="0.25"/>
  <cols>
    <col min="1" max="1" width="2.28515625" customWidth="1"/>
    <col min="2" max="2" width="5.5703125" style="70" customWidth="1"/>
    <col min="3" max="3" width="5.7109375" style="70" customWidth="1"/>
    <col min="4" max="4" width="1.140625" style="70" customWidth="1"/>
    <col min="5" max="6" width="6.7109375" style="70" hidden="1" customWidth="1"/>
    <col min="7" max="7" width="2.7109375" style="70" hidden="1" customWidth="1"/>
    <col min="8" max="9" width="6.7109375" style="70" hidden="1" customWidth="1"/>
    <col min="10" max="10" width="2.7109375" style="70" customWidth="1"/>
    <col min="11" max="12" width="6.7109375" style="70" customWidth="1"/>
    <col min="13" max="13" width="3.28515625" style="70" customWidth="1"/>
    <col min="14" max="15" width="6.7109375" style="70" customWidth="1"/>
    <col min="16" max="16" width="3.85546875" style="70" customWidth="1"/>
    <col min="17" max="18" width="6.7109375" style="70" customWidth="1"/>
    <col min="19" max="19" width="3.85546875" style="70" customWidth="1"/>
    <col min="20" max="21" width="6.7109375" style="70" customWidth="1"/>
    <col min="22" max="22" width="3" style="70" customWidth="1"/>
    <col min="23" max="24" width="6.7109375" style="70" customWidth="1"/>
    <col min="25" max="25" width="3" style="70" customWidth="1"/>
    <col min="26" max="26" width="6.7109375" style="70" customWidth="1"/>
    <col min="27" max="27" width="7.42578125" style="70" customWidth="1"/>
    <col min="28" max="28" width="2.7109375" style="70" customWidth="1"/>
    <col min="29" max="30" width="6.7109375" style="70" hidden="1" customWidth="1"/>
    <col min="31" max="31" width="2.7109375" style="70" hidden="1" customWidth="1"/>
    <col min="32" max="33" width="6.7109375" style="70" hidden="1" customWidth="1"/>
    <col min="34" max="34" width="2.7109375" style="70" customWidth="1"/>
    <col min="35" max="36" width="6.7109375" style="70" customWidth="1"/>
    <col min="37" max="37" width="2.28515625" style="70" customWidth="1"/>
    <col min="38" max="38" width="6" style="70" customWidth="1"/>
    <col min="39" max="39" width="6.42578125" customWidth="1"/>
    <col min="40" max="40" width="3.5703125" customWidth="1"/>
    <col min="41" max="42" width="6.7109375" customWidth="1"/>
    <col min="43" max="43" width="3.28515625" customWidth="1"/>
    <col min="44" max="45" width="6.7109375" customWidth="1"/>
    <col min="46" max="46" width="2.7109375" customWidth="1"/>
    <col min="47" max="48" width="6.7109375" style="70" customWidth="1"/>
    <col min="49" max="49" width="2.7109375" customWidth="1"/>
    <col min="50" max="51" width="6.7109375" style="70" customWidth="1"/>
  </cols>
  <sheetData>
    <row r="20" spans="11:51" x14ac:dyDescent="0.25">
      <c r="K20" s="70">
        <v>0.89070000000000005</v>
      </c>
      <c r="L20" s="70">
        <v>1.0389999999999999</v>
      </c>
      <c r="N20" s="70">
        <v>0.93300000000000005</v>
      </c>
      <c r="O20" s="70">
        <v>0.74280000000000002</v>
      </c>
      <c r="Q20" s="70">
        <v>0.90349999999999997</v>
      </c>
      <c r="R20" s="70">
        <v>0.94769999999999999</v>
      </c>
      <c r="T20" s="70">
        <v>0.93379999999999996</v>
      </c>
      <c r="U20" s="70">
        <v>0.73009999999999997</v>
      </c>
      <c r="W20" s="70">
        <v>0.80710000000000004</v>
      </c>
      <c r="X20" s="70">
        <v>1.0018</v>
      </c>
      <c r="Z20" s="70">
        <v>0.93569999999999998</v>
      </c>
      <c r="AA20" s="70">
        <v>0.69269999999999998</v>
      </c>
      <c r="AI20" s="70">
        <v>0.82569999999999999</v>
      </c>
      <c r="AJ20" s="70">
        <v>0.93089999999999995</v>
      </c>
      <c r="AL20" s="70">
        <v>0.83579999999999999</v>
      </c>
      <c r="AM20">
        <v>1.0247999999999999</v>
      </c>
      <c r="AO20">
        <v>0.81340000000000001</v>
      </c>
      <c r="AP20">
        <v>0.97829999999999995</v>
      </c>
      <c r="AR20">
        <v>0.87690000000000001</v>
      </c>
      <c r="AS20">
        <v>1.0452999999999999</v>
      </c>
      <c r="AU20" s="70">
        <v>0.84930000000000005</v>
      </c>
      <c r="AV20" s="70">
        <v>0.83340000000000003</v>
      </c>
      <c r="AX20" s="70">
        <v>0.8579</v>
      </c>
      <c r="AY20" s="70">
        <v>0.80269999999999997</v>
      </c>
    </row>
    <row r="21" spans="11:51" x14ac:dyDescent="0.25">
      <c r="K21" s="70">
        <v>0.88690000000000002</v>
      </c>
      <c r="L21" s="70">
        <v>1.0618000000000001</v>
      </c>
      <c r="N21" s="70">
        <v>0.93240000000000001</v>
      </c>
      <c r="O21" s="70">
        <v>0.75249999999999995</v>
      </c>
      <c r="Q21" s="70">
        <v>0.89359999999999995</v>
      </c>
      <c r="R21" s="70">
        <v>1.0210999999999999</v>
      </c>
      <c r="T21" s="70">
        <v>0.93330000000000002</v>
      </c>
      <c r="U21" s="70">
        <v>0.73850000000000005</v>
      </c>
      <c r="W21" s="70">
        <v>0.82499999999999996</v>
      </c>
      <c r="X21" s="70">
        <v>0.93379999999999996</v>
      </c>
      <c r="Z21" s="70">
        <v>0.93489999999999995</v>
      </c>
      <c r="AA21" s="70">
        <v>0.70979999999999999</v>
      </c>
      <c r="AI21" s="70">
        <v>0.82879999999999998</v>
      </c>
      <c r="AJ21" s="70">
        <v>0.91849999999999998</v>
      </c>
      <c r="AL21" s="70">
        <v>0.83840000000000003</v>
      </c>
      <c r="AM21">
        <v>0.98540000000000005</v>
      </c>
      <c r="AO21">
        <v>0.81669999999999998</v>
      </c>
      <c r="AP21">
        <v>0.96599999999999997</v>
      </c>
      <c r="AR21">
        <v>0.85529999999999995</v>
      </c>
      <c r="AS21">
        <v>1.0972</v>
      </c>
      <c r="AU21" s="70">
        <v>0.85070000000000001</v>
      </c>
      <c r="AV21" s="70">
        <v>0.82769999999999999</v>
      </c>
      <c r="AX21" s="70">
        <v>0.85799999999999998</v>
      </c>
      <c r="AY21" s="70">
        <v>0.80179999999999996</v>
      </c>
    </row>
    <row r="22" spans="11:51" x14ac:dyDescent="0.25">
      <c r="K22" s="70">
        <v>0.88419999999999999</v>
      </c>
      <c r="L22" s="70">
        <v>1.077</v>
      </c>
      <c r="N22" s="70">
        <v>0.93140000000000001</v>
      </c>
      <c r="O22" s="70">
        <v>0.76549999999999996</v>
      </c>
      <c r="Q22" s="70">
        <v>0.88859999999999995</v>
      </c>
      <c r="R22" s="70">
        <v>1.0518000000000001</v>
      </c>
      <c r="T22" s="70">
        <v>0.93269999999999997</v>
      </c>
      <c r="U22" s="70">
        <v>0.74739999999999995</v>
      </c>
      <c r="W22" s="70">
        <v>0.90169999999999995</v>
      </c>
      <c r="X22" s="70">
        <v>0.73270000000000002</v>
      </c>
      <c r="Z22" s="70">
        <v>0.93430000000000002</v>
      </c>
      <c r="AA22" s="70">
        <v>0.72109999999999996</v>
      </c>
      <c r="AI22" s="70">
        <v>0.83240000000000003</v>
      </c>
      <c r="AJ22" s="70">
        <v>0.90390000000000004</v>
      </c>
      <c r="AL22" s="70">
        <v>0.84150000000000003</v>
      </c>
      <c r="AM22">
        <v>0.95079999999999998</v>
      </c>
      <c r="AO22">
        <v>0.82069999999999999</v>
      </c>
      <c r="AP22">
        <v>0.95069999999999999</v>
      </c>
      <c r="AR22">
        <v>0.83879999999999999</v>
      </c>
      <c r="AS22">
        <v>1.0898000000000001</v>
      </c>
      <c r="AU22" s="70">
        <v>0.85209999999999997</v>
      </c>
      <c r="AV22" s="70">
        <v>0.82169999999999999</v>
      </c>
      <c r="AX22" s="70">
        <v>0.85809999999999997</v>
      </c>
      <c r="AY22" s="70">
        <v>0.80110000000000003</v>
      </c>
    </row>
    <row r="23" spans="11:51" x14ac:dyDescent="0.25">
      <c r="K23" s="70">
        <v>0.88200000000000001</v>
      </c>
      <c r="L23" s="70">
        <v>1.0891999999999999</v>
      </c>
      <c r="N23" s="70">
        <v>0.92959999999999998</v>
      </c>
      <c r="O23" s="70">
        <v>0.78680000000000005</v>
      </c>
      <c r="Q23" s="70">
        <v>0.88539999999999996</v>
      </c>
      <c r="R23" s="70">
        <v>1.07</v>
      </c>
      <c r="T23" s="70">
        <v>0.93200000000000005</v>
      </c>
      <c r="U23" s="70">
        <v>0.75839999999999996</v>
      </c>
      <c r="W23" s="70">
        <v>0.90349999999999997</v>
      </c>
      <c r="X23" s="70">
        <v>0.94769999999999999</v>
      </c>
      <c r="Z23" s="70">
        <v>0.93379999999999996</v>
      </c>
      <c r="AA23" s="70">
        <v>0.73009999999999997</v>
      </c>
      <c r="AI23" s="70">
        <v>0.83660000000000001</v>
      </c>
      <c r="AJ23" s="70">
        <v>0.88619999999999999</v>
      </c>
      <c r="AL23" s="70">
        <v>0.84440000000000004</v>
      </c>
      <c r="AM23">
        <v>0.9224</v>
      </c>
      <c r="AO23">
        <v>0.82569999999999999</v>
      </c>
      <c r="AP23">
        <v>0.93089999999999995</v>
      </c>
      <c r="AR23">
        <v>0.83579999999999999</v>
      </c>
      <c r="AS23">
        <v>1.0247999999999999</v>
      </c>
      <c r="AU23" s="70">
        <v>0.85360000000000003</v>
      </c>
      <c r="AV23" s="70">
        <v>0.81559999999999999</v>
      </c>
      <c r="AX23" s="70">
        <v>0.85809999999999997</v>
      </c>
      <c r="AY23" s="70">
        <v>0.80030000000000001</v>
      </c>
    </row>
    <row r="24" spans="11:51" x14ac:dyDescent="0.25">
      <c r="Q24" s="70">
        <v>0.8831</v>
      </c>
      <c r="R24" s="70">
        <v>1.0832999999999999</v>
      </c>
      <c r="T24" s="70">
        <v>0.93069999999999997</v>
      </c>
      <c r="U24" s="70">
        <v>0.77449999999999997</v>
      </c>
      <c r="W24" s="70">
        <v>0.89359999999999995</v>
      </c>
      <c r="X24" s="70">
        <v>1.0210999999999999</v>
      </c>
      <c r="Z24" s="70">
        <v>0.93330000000000002</v>
      </c>
      <c r="AA24" s="70">
        <v>0.73850000000000005</v>
      </c>
      <c r="AI24" s="70">
        <v>0.84179999999999999</v>
      </c>
      <c r="AJ24" s="70">
        <v>0.86460000000000004</v>
      </c>
      <c r="AL24" s="70">
        <v>0.84699999999999998</v>
      </c>
      <c r="AM24">
        <v>0.89949999999999997</v>
      </c>
      <c r="AO24">
        <v>0.83240000000000003</v>
      </c>
      <c r="AP24">
        <v>0.90390000000000004</v>
      </c>
      <c r="AR24">
        <v>0.84150000000000003</v>
      </c>
      <c r="AS24">
        <v>0.95079999999999998</v>
      </c>
      <c r="AU24" s="70">
        <v>0.85519999999999996</v>
      </c>
      <c r="AV24" s="70">
        <v>0.80930000000000002</v>
      </c>
      <c r="AX24" s="70">
        <v>0.85819999999999996</v>
      </c>
      <c r="AY24" s="70">
        <v>0.79949999999999999</v>
      </c>
    </row>
    <row r="25" spans="11:51" x14ac:dyDescent="0.25">
      <c r="Q25" s="70">
        <v>0.88100000000000001</v>
      </c>
      <c r="R25" s="70">
        <v>1.0949</v>
      </c>
      <c r="T25" s="70">
        <v>0.92769999999999997</v>
      </c>
      <c r="U25" s="70">
        <v>0.80520000000000003</v>
      </c>
      <c r="W25" s="70">
        <v>0.88859999999999995</v>
      </c>
      <c r="X25" s="70">
        <v>1.0518000000000001</v>
      </c>
      <c r="Z25" s="70">
        <v>0.93269999999999997</v>
      </c>
      <c r="AA25" s="70">
        <v>0.74739999999999995</v>
      </c>
      <c r="AI25" s="70">
        <v>0.84819999999999995</v>
      </c>
      <c r="AJ25" s="70">
        <v>0.8377</v>
      </c>
      <c r="AL25" s="70">
        <v>0.84909999999999997</v>
      </c>
      <c r="AM25">
        <v>0.88119999999999998</v>
      </c>
      <c r="AO25">
        <v>0.84179999999999999</v>
      </c>
      <c r="AP25">
        <v>0.86460000000000004</v>
      </c>
      <c r="AR25">
        <v>0.84699999999999998</v>
      </c>
      <c r="AS25">
        <v>0.89949999999999997</v>
      </c>
      <c r="AU25" s="70">
        <v>0.85680000000000001</v>
      </c>
      <c r="AV25" s="70">
        <v>0.80289999999999995</v>
      </c>
      <c r="AX25" s="70">
        <v>0.85829999999999995</v>
      </c>
      <c r="AY25" s="70">
        <v>0.79869999999999997</v>
      </c>
    </row>
    <row r="26" spans="11:51" x14ac:dyDescent="0.25">
      <c r="Q26" s="70">
        <v>0.87880000000000003</v>
      </c>
      <c r="R26" s="70">
        <v>1.1065</v>
      </c>
      <c r="T26" s="70">
        <v>0.91520000000000001</v>
      </c>
      <c r="U26" s="70">
        <v>0.89459999999999995</v>
      </c>
      <c r="W26" s="70">
        <v>0.88539999999999996</v>
      </c>
      <c r="X26" s="70">
        <v>1.07</v>
      </c>
      <c r="Z26" s="70">
        <v>0.93200000000000005</v>
      </c>
      <c r="AA26" s="70">
        <v>0.75839999999999996</v>
      </c>
      <c r="AI26" s="70">
        <v>0.85640000000000005</v>
      </c>
      <c r="AJ26" s="70">
        <v>0.80469999999999997</v>
      </c>
      <c r="AL26" s="70">
        <v>0.85070000000000001</v>
      </c>
      <c r="AM26">
        <v>0.86629999999999996</v>
      </c>
      <c r="AO26">
        <v>0.85640000000000005</v>
      </c>
      <c r="AP26">
        <v>0.80469999999999997</v>
      </c>
      <c r="AR26">
        <v>0.85070000000000001</v>
      </c>
      <c r="AS26">
        <v>0.86629999999999996</v>
      </c>
      <c r="AU26" s="70">
        <v>0.85850000000000004</v>
      </c>
      <c r="AV26" s="70">
        <v>0.79620000000000002</v>
      </c>
      <c r="AX26" s="70">
        <v>0.85840000000000005</v>
      </c>
      <c r="AY26" s="70">
        <v>0.79800000000000004</v>
      </c>
    </row>
    <row r="27" spans="11:51" x14ac:dyDescent="0.25">
      <c r="W27" s="70">
        <v>0.8831</v>
      </c>
      <c r="X27" s="70">
        <v>1.0832999999999999</v>
      </c>
      <c r="Z27" s="70">
        <v>0.93069999999999997</v>
      </c>
      <c r="AA27" s="70">
        <v>0.77449999999999997</v>
      </c>
      <c r="AI27" s="70">
        <v>0.86650000000000005</v>
      </c>
      <c r="AJ27" s="70">
        <v>0.76749999999999996</v>
      </c>
      <c r="AL27" s="70">
        <v>0.85209999999999997</v>
      </c>
      <c r="AM27">
        <v>0.85389999999999999</v>
      </c>
      <c r="AO27">
        <v>0.87790000000000001</v>
      </c>
      <c r="AP27">
        <v>0.73440000000000005</v>
      </c>
      <c r="AR27">
        <v>0.85329999999999995</v>
      </c>
      <c r="AS27">
        <v>0.84350000000000003</v>
      </c>
      <c r="AU27" s="70">
        <v>0.86029999999999995</v>
      </c>
      <c r="AV27" s="70">
        <v>0.78949999999999998</v>
      </c>
      <c r="AX27" s="70">
        <v>0.85850000000000004</v>
      </c>
      <c r="AY27" s="70">
        <v>0.79730000000000001</v>
      </c>
    </row>
    <row r="28" spans="11:51" x14ac:dyDescent="0.25">
      <c r="W28" s="70">
        <v>0.88100000000000001</v>
      </c>
      <c r="X28" s="70">
        <v>1.0949</v>
      </c>
      <c r="Z28" s="70">
        <v>0.92769999999999997</v>
      </c>
      <c r="AA28" s="70">
        <v>0.80520000000000003</v>
      </c>
      <c r="AI28" s="70">
        <v>0.87790000000000001</v>
      </c>
      <c r="AJ28" s="70">
        <v>0.73440000000000005</v>
      </c>
      <c r="AL28" s="70">
        <v>0.85329999999999995</v>
      </c>
      <c r="AM28">
        <v>0.84350000000000003</v>
      </c>
      <c r="AO28">
        <v>0.89710000000000001</v>
      </c>
      <c r="AP28">
        <v>0.7218</v>
      </c>
      <c r="AR28">
        <v>0.85519999999999996</v>
      </c>
      <c r="AS28">
        <v>0.82669999999999999</v>
      </c>
      <c r="AU28" s="70">
        <v>0.86209999999999998</v>
      </c>
      <c r="AV28" s="70">
        <v>0.78269999999999995</v>
      </c>
      <c r="AX28" s="70">
        <v>0.85860000000000003</v>
      </c>
      <c r="AY28" s="70">
        <v>0.79659999999999997</v>
      </c>
    </row>
    <row r="29" spans="11:51" x14ac:dyDescent="0.25">
      <c r="W29" s="70">
        <v>0.87880000000000003</v>
      </c>
      <c r="X29" s="70">
        <v>1.1065</v>
      </c>
      <c r="Z29" s="70">
        <v>0.91520000000000001</v>
      </c>
      <c r="AA29" s="70">
        <v>0.89459999999999995</v>
      </c>
      <c r="AI29" s="70">
        <v>0.88859999999999995</v>
      </c>
      <c r="AJ29" s="70">
        <v>0.71879999999999999</v>
      </c>
      <c r="AL29" s="70">
        <v>0.85429999999999995</v>
      </c>
      <c r="AM29">
        <v>0.83450000000000002</v>
      </c>
      <c r="AO29">
        <v>0.90680000000000005</v>
      </c>
      <c r="AP29">
        <v>0.76080000000000003</v>
      </c>
      <c r="AR29">
        <v>0.85660000000000003</v>
      </c>
      <c r="AS29">
        <v>0.81389999999999996</v>
      </c>
      <c r="AU29" s="70">
        <v>0.86409999999999998</v>
      </c>
      <c r="AV29" s="70">
        <v>0.77590000000000003</v>
      </c>
      <c r="AX29" s="70">
        <v>0.85860000000000003</v>
      </c>
      <c r="AY29" s="70">
        <v>0.79579999999999995</v>
      </c>
    </row>
    <row r="30" spans="11:51" x14ac:dyDescent="0.25">
      <c r="W30" s="70">
        <v>0.87629999999999997</v>
      </c>
      <c r="X30" s="70">
        <v>1.1197999999999999</v>
      </c>
      <c r="Z30" s="70">
        <v>0.83799999999999997</v>
      </c>
      <c r="AA30" s="70">
        <v>1.0857000000000001</v>
      </c>
      <c r="AI30" s="70">
        <v>0.89710000000000001</v>
      </c>
      <c r="AJ30" s="70">
        <v>0.7218</v>
      </c>
      <c r="AL30" s="70">
        <v>0.85519999999999996</v>
      </c>
      <c r="AM30">
        <v>0.82669999999999999</v>
      </c>
      <c r="AO30">
        <v>0.90990000000000004</v>
      </c>
      <c r="AP30">
        <v>0.81159999999999999</v>
      </c>
      <c r="AR30">
        <v>0.85780000000000001</v>
      </c>
      <c r="AS30">
        <v>0.80359999999999998</v>
      </c>
      <c r="AU30" s="70">
        <v>0.86599999999999999</v>
      </c>
      <c r="AV30" s="70">
        <v>0.76910000000000001</v>
      </c>
      <c r="AX30" s="70">
        <v>0.85870000000000002</v>
      </c>
      <c r="AY30" s="70">
        <v>0.79520000000000002</v>
      </c>
    </row>
    <row r="31" spans="11:51" x14ac:dyDescent="0.25">
      <c r="W31" s="70">
        <v>0.87280000000000002</v>
      </c>
      <c r="X31" s="70">
        <v>1.1376999999999999</v>
      </c>
      <c r="Z31" s="70">
        <v>0.85450000000000004</v>
      </c>
      <c r="AA31" s="70">
        <v>0.83299999999999996</v>
      </c>
      <c r="AI31" s="70">
        <v>0.90310000000000001</v>
      </c>
      <c r="AJ31" s="70">
        <v>0.73780000000000001</v>
      </c>
      <c r="AL31" s="70">
        <v>0.85589999999999999</v>
      </c>
      <c r="AM31">
        <v>0.81989999999999996</v>
      </c>
      <c r="AO31">
        <v>0.90959999999999996</v>
      </c>
      <c r="AP31">
        <v>0.85780000000000001</v>
      </c>
      <c r="AR31">
        <v>0.85870000000000002</v>
      </c>
      <c r="AS31">
        <v>0.79530000000000001</v>
      </c>
      <c r="AU31" s="70">
        <v>0.86799999999999999</v>
      </c>
      <c r="AV31" s="70">
        <v>0.76229999999999998</v>
      </c>
      <c r="AX31" s="70">
        <v>0.85880000000000001</v>
      </c>
      <c r="AY31" s="70">
        <v>0.79449999999999998</v>
      </c>
    </row>
    <row r="32" spans="11:51" x14ac:dyDescent="0.25">
      <c r="W32" s="70">
        <v>0.86670000000000003</v>
      </c>
      <c r="X32" s="70">
        <v>1.1677</v>
      </c>
      <c r="Z32" s="70">
        <v>0.86019999999999996</v>
      </c>
      <c r="AA32" s="70">
        <v>0.78180000000000005</v>
      </c>
      <c r="AI32" s="70">
        <v>0.90680000000000005</v>
      </c>
      <c r="AJ32" s="70">
        <v>0.76080000000000003</v>
      </c>
      <c r="AL32" s="70">
        <v>0.85660000000000003</v>
      </c>
      <c r="AM32">
        <v>0.81389999999999996</v>
      </c>
      <c r="AO32">
        <v>0.90790000000000004</v>
      </c>
      <c r="AP32">
        <v>0.89590000000000003</v>
      </c>
      <c r="AR32">
        <v>0.85950000000000004</v>
      </c>
      <c r="AS32">
        <v>0.7883</v>
      </c>
      <c r="AU32" s="70">
        <v>0.87009999999999998</v>
      </c>
      <c r="AV32" s="70">
        <v>0.75580000000000003</v>
      </c>
      <c r="AX32" s="70">
        <v>0.8589</v>
      </c>
      <c r="AY32" s="70">
        <v>0.79379999999999995</v>
      </c>
    </row>
    <row r="35" spans="23:24" x14ac:dyDescent="0.25">
      <c r="W35" s="70">
        <v>0.8377</v>
      </c>
      <c r="X35" s="70">
        <v>1.0871</v>
      </c>
    </row>
    <row r="36" spans="23:24" x14ac:dyDescent="0.25">
      <c r="W36" s="70">
        <v>0.90169999999999995</v>
      </c>
      <c r="X36" s="70">
        <v>0.73280000000000001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BK36"/>
  <sheetViews>
    <sheetView topLeftCell="AU1" zoomScale="85" zoomScaleNormal="85" workbookViewId="0">
      <selection activeCell="BB39" sqref="BB39"/>
    </sheetView>
  </sheetViews>
  <sheetFormatPr defaultRowHeight="15" x14ac:dyDescent="0.25"/>
  <cols>
    <col min="1" max="1" width="2.28515625" customWidth="1"/>
    <col min="2" max="2" width="5.5703125" style="70" customWidth="1"/>
    <col min="3" max="3" width="5.7109375" style="70" customWidth="1"/>
    <col min="4" max="4" width="1.140625" style="70" customWidth="1"/>
    <col min="5" max="6" width="6.7109375" style="70" hidden="1" customWidth="1"/>
    <col min="7" max="7" width="2.7109375" style="70" hidden="1" customWidth="1"/>
    <col min="8" max="9" width="6.7109375" style="70" hidden="1" customWidth="1"/>
    <col min="10" max="10" width="2.7109375" style="70" customWidth="1"/>
    <col min="11" max="12" width="6.7109375" style="70" customWidth="1"/>
    <col min="13" max="13" width="3.28515625" style="70" customWidth="1"/>
    <col min="14" max="15" width="6.7109375" style="70" customWidth="1"/>
    <col min="16" max="16" width="3.85546875" style="70" customWidth="1"/>
    <col min="17" max="18" width="6.7109375" style="70" customWidth="1"/>
    <col min="19" max="19" width="3.85546875" style="70" customWidth="1"/>
    <col min="20" max="21" width="6.7109375" style="70" customWidth="1"/>
    <col min="22" max="22" width="3" style="70" customWidth="1"/>
    <col min="23" max="24" width="6.7109375" style="70" customWidth="1"/>
    <col min="25" max="25" width="3" style="70" customWidth="1"/>
    <col min="26" max="26" width="6.7109375" style="70" customWidth="1"/>
    <col min="27" max="27" width="7.42578125" style="70" customWidth="1"/>
    <col min="28" max="28" width="2.7109375" style="70" customWidth="1"/>
    <col min="29" max="30" width="6.7109375" style="70" hidden="1" customWidth="1"/>
    <col min="31" max="31" width="2.7109375" style="70" hidden="1" customWidth="1"/>
    <col min="32" max="33" width="6.7109375" style="70" hidden="1" customWidth="1"/>
    <col min="34" max="34" width="2.7109375" style="70" customWidth="1"/>
    <col min="35" max="36" width="6.7109375" style="70" customWidth="1"/>
    <col min="37" max="37" width="2.28515625" style="70" customWidth="1"/>
    <col min="38" max="38" width="6" style="70" customWidth="1"/>
    <col min="39" max="39" width="6.42578125" customWidth="1"/>
    <col min="40" max="40" width="3.5703125" customWidth="1"/>
    <col min="41" max="42" width="6.7109375" customWidth="1"/>
    <col min="43" max="43" width="3.28515625" customWidth="1"/>
    <col min="44" max="45" width="6.7109375" customWidth="1"/>
    <col min="46" max="46" width="2.7109375" customWidth="1"/>
    <col min="47" max="48" width="6.7109375" style="70" customWidth="1"/>
    <col min="49" max="49" width="2.7109375" customWidth="1"/>
    <col min="50" max="51" width="6.7109375" style="70" customWidth="1"/>
    <col min="52" max="52" width="4.7109375" customWidth="1"/>
    <col min="55" max="55" width="2.7109375" customWidth="1"/>
    <col min="58" max="58" width="2.7109375" customWidth="1"/>
    <col min="61" max="61" width="2.7109375" customWidth="1"/>
  </cols>
  <sheetData>
    <row r="20" spans="11:63" x14ac:dyDescent="0.25">
      <c r="K20" s="70">
        <v>0.9083</v>
      </c>
      <c r="L20" s="70">
        <v>-6.8999999999999999E-3</v>
      </c>
      <c r="N20" s="70">
        <v>0.90939999999999999</v>
      </c>
      <c r="O20" s="70">
        <v>6.3100000000000003E-2</v>
      </c>
      <c r="Q20" s="70">
        <v>0.90880000000000005</v>
      </c>
      <c r="R20" s="70">
        <v>-1.0999999999999999E-2</v>
      </c>
      <c r="T20" s="70">
        <v>0.91320000000000001</v>
      </c>
      <c r="U20" s="70">
        <v>2.1600000000000001E-2</v>
      </c>
      <c r="W20" s="70">
        <v>0.91080000000000005</v>
      </c>
      <c r="X20" s="70">
        <v>-2.9000000000000001E-2</v>
      </c>
      <c r="Z20" s="70">
        <v>0.88759999999999994</v>
      </c>
      <c r="AA20" s="70">
        <v>6.3100000000000003E-2</v>
      </c>
      <c r="AI20" s="70">
        <v>0.90649999999999997</v>
      </c>
      <c r="AJ20" s="70">
        <v>7.1999999999999998E-3</v>
      </c>
      <c r="AL20" s="70">
        <v>0.8962</v>
      </c>
      <c r="AM20">
        <v>1.35E-2</v>
      </c>
      <c r="AO20">
        <v>0.90700000000000003</v>
      </c>
      <c r="AP20">
        <v>3.5999999999999999E-3</v>
      </c>
      <c r="AR20">
        <v>0.8911</v>
      </c>
      <c r="AS20">
        <v>4.2700000000000002E-2</v>
      </c>
      <c r="AU20" s="70">
        <v>0.90759999999999996</v>
      </c>
      <c r="AV20" s="70">
        <v>-1.1999999999999999E-3</v>
      </c>
      <c r="AX20" s="70">
        <v>0.88800000000000001</v>
      </c>
      <c r="AY20" s="70">
        <v>6.0900000000000003E-2</v>
      </c>
      <c r="BA20">
        <v>0.90839999999999999</v>
      </c>
      <c r="BB20">
        <v>-7.4999999999999997E-3</v>
      </c>
      <c r="BD20">
        <v>0.8861</v>
      </c>
      <c r="BE20">
        <v>7.2599999999999998E-2</v>
      </c>
      <c r="BG20">
        <v>0.91100000000000003</v>
      </c>
      <c r="BH20">
        <v>-3.0700000000000002E-2</v>
      </c>
      <c r="BJ20">
        <v>0.88370000000000004</v>
      </c>
      <c r="BK20">
        <v>8.7499999999999994E-2</v>
      </c>
    </row>
    <row r="21" spans="11:63" x14ac:dyDescent="0.25">
      <c r="K21" s="70">
        <v>0.90800000000000003</v>
      </c>
      <c r="L21" s="70">
        <v>-4.1999999999999997E-3</v>
      </c>
      <c r="N21" s="70">
        <v>0.90859999999999996</v>
      </c>
      <c r="O21" s="70">
        <v>7.0300000000000001E-2</v>
      </c>
      <c r="Q21" s="70">
        <v>0.90849999999999997</v>
      </c>
      <c r="R21" s="70">
        <v>-8.2000000000000007E-3</v>
      </c>
      <c r="T21" s="70">
        <v>0.91010000000000002</v>
      </c>
      <c r="U21" s="70">
        <v>5.67E-2</v>
      </c>
      <c r="W21" s="70">
        <v>0.90980000000000005</v>
      </c>
      <c r="X21" s="70">
        <v>-1.9400000000000001E-2</v>
      </c>
      <c r="Z21" s="70">
        <v>0.88959999999999995</v>
      </c>
      <c r="AA21" s="70">
        <v>5.1299999999999998E-2</v>
      </c>
      <c r="AI21" s="70">
        <v>0.90639999999999998</v>
      </c>
      <c r="AJ21" s="70">
        <v>8.0000000000000002E-3</v>
      </c>
      <c r="AL21" s="70">
        <v>0.89800000000000002</v>
      </c>
      <c r="AM21">
        <v>4.0000000000000001E-3</v>
      </c>
      <c r="AO21">
        <v>0.90690000000000004</v>
      </c>
      <c r="AP21">
        <v>4.7000000000000002E-3</v>
      </c>
      <c r="AR21">
        <v>0.89219999999999999</v>
      </c>
      <c r="AS21">
        <v>3.6200000000000003E-2</v>
      </c>
      <c r="AU21" s="70">
        <v>0.90739999999999998</v>
      </c>
      <c r="AV21" s="70">
        <v>1E-4</v>
      </c>
      <c r="AX21" s="70">
        <v>0.88870000000000005</v>
      </c>
      <c r="AY21" s="70">
        <v>5.6899999999999999E-2</v>
      </c>
      <c r="BA21">
        <v>0.90820000000000001</v>
      </c>
      <c r="BB21">
        <v>-5.5999999999999999E-3</v>
      </c>
      <c r="BD21">
        <v>0.88649999999999995</v>
      </c>
      <c r="BE21">
        <v>6.9800000000000001E-2</v>
      </c>
      <c r="BG21">
        <v>0.90949999999999998</v>
      </c>
      <c r="BH21">
        <v>-1.7299999999999999E-2</v>
      </c>
      <c r="BJ21">
        <v>0.88460000000000005</v>
      </c>
      <c r="BK21">
        <v>8.1500000000000003E-2</v>
      </c>
    </row>
    <row r="22" spans="11:63" x14ac:dyDescent="0.25">
      <c r="K22" s="70">
        <v>0.90759999999999996</v>
      </c>
      <c r="L22" s="70">
        <v>-1E-3</v>
      </c>
      <c r="N22" s="70">
        <v>0.90800000000000003</v>
      </c>
      <c r="O22" s="70">
        <v>7.4700000000000003E-2</v>
      </c>
      <c r="Q22" s="70">
        <v>0.90810000000000002</v>
      </c>
      <c r="R22" s="70">
        <v>-5.5999999999999999E-3</v>
      </c>
      <c r="T22" s="70">
        <v>0.90890000000000004</v>
      </c>
      <c r="U22" s="70">
        <v>6.7299999999999999E-2</v>
      </c>
      <c r="W22" s="70">
        <v>0.90920000000000001</v>
      </c>
      <c r="X22" s="70">
        <v>-1.44E-2</v>
      </c>
      <c r="Z22" s="70">
        <v>0.89810000000000001</v>
      </c>
      <c r="AA22" s="70">
        <v>3.5000000000000001E-3</v>
      </c>
      <c r="AI22" s="70">
        <v>0.90629999999999999</v>
      </c>
      <c r="AJ22" s="70">
        <v>8.8000000000000005E-3</v>
      </c>
      <c r="AL22" s="70">
        <v>0.90029999999999999</v>
      </c>
      <c r="AM22">
        <v>-8.2000000000000007E-3</v>
      </c>
      <c r="AO22">
        <v>0.90669999999999995</v>
      </c>
      <c r="AP22">
        <v>5.8999999999999999E-3</v>
      </c>
      <c r="AR22">
        <v>0.89380000000000004</v>
      </c>
      <c r="AS22">
        <v>2.7099999999999999E-2</v>
      </c>
      <c r="AU22" s="70">
        <v>0.90720000000000001</v>
      </c>
      <c r="AV22" s="70">
        <v>1.6999999999999999E-3</v>
      </c>
      <c r="AX22" s="70">
        <v>0.88959999999999995</v>
      </c>
      <c r="AY22" s="70">
        <v>5.1299999999999998E-2</v>
      </c>
      <c r="BA22">
        <v>0.90790000000000004</v>
      </c>
      <c r="BB22">
        <v>-3.5999999999999999E-3</v>
      </c>
      <c r="BD22">
        <v>0.8871</v>
      </c>
      <c r="BE22">
        <v>6.6199999999999995E-2</v>
      </c>
      <c r="BG22">
        <v>0.90890000000000004</v>
      </c>
      <c r="BH22">
        <v>-1.1599999999999999E-2</v>
      </c>
      <c r="BJ22">
        <v>0.88529999999999998</v>
      </c>
      <c r="BK22">
        <v>7.7100000000000002E-2</v>
      </c>
    </row>
    <row r="23" spans="11:63" x14ac:dyDescent="0.25">
      <c r="K23" s="70">
        <v>0.90700000000000003</v>
      </c>
      <c r="L23" s="70">
        <v>3.3999999999999998E-3</v>
      </c>
      <c r="N23" s="70">
        <v>0.90759999999999996</v>
      </c>
      <c r="O23" s="70">
        <v>7.8E-2</v>
      </c>
      <c r="Q23" s="70">
        <v>0.90780000000000005</v>
      </c>
      <c r="R23" s="70">
        <v>-2.7000000000000001E-3</v>
      </c>
      <c r="T23" s="70">
        <v>0.9083</v>
      </c>
      <c r="U23" s="70">
        <v>7.2700000000000001E-2</v>
      </c>
      <c r="W23" s="70">
        <v>0.90880000000000005</v>
      </c>
      <c r="X23" s="70">
        <v>-1.0999999999999999E-2</v>
      </c>
      <c r="Z23" s="70">
        <v>0.91320000000000001</v>
      </c>
      <c r="AA23" s="70">
        <v>2.1600000000000001E-2</v>
      </c>
      <c r="AI23" s="70">
        <v>0.90620000000000001</v>
      </c>
      <c r="AJ23" s="70">
        <v>9.7000000000000003E-3</v>
      </c>
      <c r="AL23" s="70">
        <v>0.90339999999999998</v>
      </c>
      <c r="AM23">
        <v>-2.3300000000000001E-2</v>
      </c>
      <c r="AO23">
        <v>0.90649999999999997</v>
      </c>
      <c r="AP23">
        <v>7.1999999999999998E-3</v>
      </c>
      <c r="AR23">
        <v>0.8962</v>
      </c>
      <c r="AS23">
        <v>1.35E-2</v>
      </c>
      <c r="AU23" s="70">
        <v>0.90700000000000003</v>
      </c>
      <c r="AV23" s="70">
        <v>3.5999999999999999E-3</v>
      </c>
      <c r="AX23" s="70">
        <v>0.8911</v>
      </c>
      <c r="AY23" s="70">
        <v>4.2700000000000002E-2</v>
      </c>
      <c r="BA23">
        <v>0.90759999999999996</v>
      </c>
      <c r="BB23">
        <v>-1.1999999999999999E-3</v>
      </c>
      <c r="BD23">
        <v>0.88800000000000001</v>
      </c>
      <c r="BE23">
        <v>6.0900000000000003E-2</v>
      </c>
      <c r="BG23">
        <v>0.90839999999999999</v>
      </c>
      <c r="BH23">
        <v>-7.4999999999999997E-3</v>
      </c>
      <c r="BJ23">
        <v>0.8861</v>
      </c>
      <c r="BK23">
        <v>7.2599999999999998E-2</v>
      </c>
    </row>
    <row r="24" spans="11:63" x14ac:dyDescent="0.25">
      <c r="Q24" s="70">
        <v>0.9073</v>
      </c>
      <c r="R24" s="70">
        <v>1E-3</v>
      </c>
      <c r="T24" s="70">
        <v>0.90780000000000005</v>
      </c>
      <c r="U24" s="70">
        <v>7.6399999999999996E-2</v>
      </c>
      <c r="W24" s="70">
        <v>0.90849999999999997</v>
      </c>
      <c r="X24" s="70">
        <v>-8.2000000000000007E-3</v>
      </c>
      <c r="Z24" s="70">
        <v>0.91010000000000002</v>
      </c>
      <c r="AA24" s="70">
        <v>5.67E-2</v>
      </c>
      <c r="AI24" s="70">
        <v>0.90610000000000002</v>
      </c>
      <c r="AJ24" s="70">
        <v>1.06E-2</v>
      </c>
      <c r="AL24" s="70">
        <v>0.9073</v>
      </c>
      <c r="AM24">
        <v>-3.8300000000000001E-2</v>
      </c>
      <c r="AO24">
        <v>0.90629999999999999</v>
      </c>
      <c r="AP24">
        <v>8.8000000000000005E-3</v>
      </c>
      <c r="AR24">
        <v>0.90029999999999999</v>
      </c>
      <c r="AS24">
        <v>-8.2000000000000007E-3</v>
      </c>
      <c r="AU24" s="70">
        <v>0.90669999999999995</v>
      </c>
      <c r="AV24" s="70">
        <v>5.8999999999999999E-3</v>
      </c>
      <c r="AX24" s="70">
        <v>0.89380000000000004</v>
      </c>
      <c r="AY24" s="70">
        <v>2.7099999999999999E-2</v>
      </c>
      <c r="BA24">
        <v>0.90720000000000001</v>
      </c>
      <c r="BB24">
        <v>1.6999999999999999E-3</v>
      </c>
      <c r="BD24">
        <v>0.88959999999999995</v>
      </c>
      <c r="BE24">
        <v>5.1299999999999998E-2</v>
      </c>
      <c r="BG24">
        <v>0.90790000000000004</v>
      </c>
      <c r="BH24">
        <v>-3.5999999999999999E-3</v>
      </c>
      <c r="BJ24">
        <v>0.8871</v>
      </c>
      <c r="BK24">
        <v>6.6199999999999995E-2</v>
      </c>
    </row>
    <row r="25" spans="11:63" x14ac:dyDescent="0.25">
      <c r="Q25" s="70">
        <v>0.90659999999999996</v>
      </c>
      <c r="R25" s="70">
        <v>6.6E-3</v>
      </c>
      <c r="T25" s="70">
        <v>0.90739999999999998</v>
      </c>
      <c r="U25" s="70">
        <v>7.9399999999999998E-2</v>
      </c>
      <c r="W25" s="70">
        <v>0.90810000000000002</v>
      </c>
      <c r="X25" s="70">
        <v>-5.5999999999999999E-3</v>
      </c>
      <c r="Z25" s="70">
        <v>0.90890000000000004</v>
      </c>
      <c r="AA25" s="70">
        <v>6.7299999999999999E-2</v>
      </c>
      <c r="AI25" s="70">
        <v>0.90600000000000003</v>
      </c>
      <c r="AJ25" s="70">
        <v>1.1599999999999999E-2</v>
      </c>
      <c r="AL25" s="70">
        <v>0.91110000000000002</v>
      </c>
      <c r="AM25">
        <v>-4.6800000000000001E-2</v>
      </c>
      <c r="AO25">
        <v>0.90610000000000002</v>
      </c>
      <c r="AP25">
        <v>1.06E-2</v>
      </c>
      <c r="AR25">
        <v>0.9073</v>
      </c>
      <c r="AS25">
        <v>-3.8300000000000001E-2</v>
      </c>
      <c r="AU25" s="70">
        <v>0.90629999999999999</v>
      </c>
      <c r="AV25" s="70">
        <v>8.8000000000000005E-3</v>
      </c>
      <c r="AX25" s="70">
        <v>0.90029999999999999</v>
      </c>
      <c r="AY25" s="70">
        <v>-8.2000000000000007E-3</v>
      </c>
      <c r="BA25">
        <v>0.90669999999999995</v>
      </c>
      <c r="BB25">
        <v>5.8999999999999999E-3</v>
      </c>
      <c r="BD25">
        <v>0.89380000000000004</v>
      </c>
      <c r="BE25">
        <v>2.7099999999999999E-2</v>
      </c>
      <c r="BG25">
        <v>0.90720000000000001</v>
      </c>
      <c r="BH25">
        <v>1.6999999999999999E-3</v>
      </c>
      <c r="BJ25">
        <v>0.88959999999999995</v>
      </c>
      <c r="BK25">
        <v>5.1299999999999998E-2</v>
      </c>
    </row>
    <row r="26" spans="11:63" x14ac:dyDescent="0.25">
      <c r="Q26" s="70">
        <v>0.90500000000000003</v>
      </c>
      <c r="R26" s="70">
        <v>1.8700000000000001E-2</v>
      </c>
      <c r="T26" s="70">
        <v>0.90710000000000002</v>
      </c>
      <c r="U26" s="70">
        <v>8.2299999999999998E-2</v>
      </c>
      <c r="W26" s="70">
        <v>0.90780000000000005</v>
      </c>
      <c r="X26" s="70">
        <v>-2.7000000000000001E-3</v>
      </c>
      <c r="Z26" s="70">
        <v>0.9083</v>
      </c>
      <c r="AA26" s="70">
        <v>7.2700000000000001E-2</v>
      </c>
      <c r="AI26" s="70">
        <v>0.90580000000000005</v>
      </c>
      <c r="AJ26" s="70">
        <v>1.2699999999999999E-2</v>
      </c>
      <c r="AL26" s="70">
        <v>0.91369999999999996</v>
      </c>
      <c r="AM26">
        <v>-4.41E-2</v>
      </c>
      <c r="AO26">
        <v>0.90580000000000005</v>
      </c>
      <c r="AP26">
        <v>1.2699999999999999E-2</v>
      </c>
      <c r="AR26">
        <v>0.91369999999999996</v>
      </c>
      <c r="AS26">
        <v>-4.41E-2</v>
      </c>
      <c r="AU26" s="70">
        <v>0.90580000000000005</v>
      </c>
      <c r="AV26" s="70">
        <v>1.2699999999999999E-2</v>
      </c>
      <c r="AX26" s="70">
        <v>0.91369999999999996</v>
      </c>
      <c r="AY26" s="70">
        <v>-4.41E-2</v>
      </c>
      <c r="BA26">
        <v>0.90580000000000005</v>
      </c>
      <c r="BB26">
        <v>1.2699999999999999E-2</v>
      </c>
      <c r="BD26">
        <v>0.91369999999999996</v>
      </c>
      <c r="BE26">
        <v>-4.41E-2</v>
      </c>
      <c r="BG26">
        <v>0.90580000000000005</v>
      </c>
      <c r="BH26">
        <v>1.2699999999999999E-2</v>
      </c>
      <c r="BJ26">
        <v>0.91369999999999996</v>
      </c>
      <c r="BK26">
        <v>-4.41E-2</v>
      </c>
    </row>
    <row r="27" spans="11:63" x14ac:dyDescent="0.25">
      <c r="W27" s="70">
        <v>0.9073</v>
      </c>
      <c r="X27" s="70">
        <v>1E-3</v>
      </c>
      <c r="Z27" s="70">
        <v>0.90780000000000005</v>
      </c>
      <c r="AA27" s="70">
        <v>7.6399999999999996E-2</v>
      </c>
      <c r="AI27" s="70">
        <v>0.90559999999999996</v>
      </c>
      <c r="AJ27" s="70">
        <v>1.3899999999999999E-2</v>
      </c>
      <c r="AL27" s="70">
        <v>0.91490000000000005</v>
      </c>
      <c r="AM27">
        <v>-3.3000000000000002E-2</v>
      </c>
      <c r="AO27">
        <v>0.90549999999999997</v>
      </c>
      <c r="AP27">
        <v>1.5299999999999999E-2</v>
      </c>
      <c r="AR27">
        <v>0.91510000000000002</v>
      </c>
      <c r="AS27">
        <v>-1.9199999999999998E-2</v>
      </c>
      <c r="AU27" s="70">
        <v>0.90500000000000003</v>
      </c>
      <c r="AV27" s="70">
        <v>1.84E-2</v>
      </c>
      <c r="AX27" s="70">
        <v>0.9143</v>
      </c>
      <c r="AY27" s="70">
        <v>4.7000000000000002E-3</v>
      </c>
      <c r="BA27">
        <v>0.90369999999999995</v>
      </c>
      <c r="BB27">
        <v>2.7400000000000001E-2</v>
      </c>
      <c r="BD27">
        <v>0.91239999999999999</v>
      </c>
      <c r="BE27">
        <v>3.27E-2</v>
      </c>
      <c r="BG27">
        <v>0.89480000000000004</v>
      </c>
      <c r="BH27">
        <v>7.7499999999999999E-2</v>
      </c>
      <c r="BJ27">
        <v>0.9103</v>
      </c>
      <c r="BK27">
        <v>5.5100000000000003E-2</v>
      </c>
    </row>
    <row r="28" spans="11:63" x14ac:dyDescent="0.25">
      <c r="W28" s="70">
        <v>0.90659999999999996</v>
      </c>
      <c r="X28" s="70">
        <v>6.6E-3</v>
      </c>
      <c r="Z28" s="70">
        <v>0.90739999999999998</v>
      </c>
      <c r="AA28" s="70">
        <v>7.9399999999999998E-2</v>
      </c>
      <c r="AI28" s="70">
        <v>0.90549999999999997</v>
      </c>
      <c r="AJ28" s="70">
        <v>1.5299999999999999E-2</v>
      </c>
      <c r="AL28" s="70">
        <v>0.91510000000000002</v>
      </c>
      <c r="AM28">
        <v>-1.9199999999999998E-2</v>
      </c>
      <c r="AO28">
        <v>0.90500000000000003</v>
      </c>
      <c r="AP28">
        <v>1.84E-2</v>
      </c>
      <c r="AR28">
        <v>0.9143</v>
      </c>
      <c r="AS28">
        <v>4.7000000000000002E-3</v>
      </c>
      <c r="AU28" s="70">
        <v>0.90369999999999995</v>
      </c>
      <c r="AV28" s="70">
        <v>2.7400000000000001E-2</v>
      </c>
      <c r="AX28" s="70">
        <v>0.91239999999999999</v>
      </c>
      <c r="AY28" s="70">
        <v>3.27E-2</v>
      </c>
      <c r="BA28">
        <v>0.89480000000000004</v>
      </c>
      <c r="BB28">
        <v>7.7499999999999999E-2</v>
      </c>
      <c r="BD28">
        <v>0.9103</v>
      </c>
      <c r="BE28">
        <v>5.5100000000000003E-2</v>
      </c>
      <c r="BG28">
        <v>0.8831</v>
      </c>
      <c r="BH28">
        <v>2.5499999999999998E-2</v>
      </c>
      <c r="BJ28">
        <v>0.90869999999999995</v>
      </c>
      <c r="BK28">
        <v>6.9500000000000006E-2</v>
      </c>
    </row>
    <row r="29" spans="11:63" x14ac:dyDescent="0.25">
      <c r="W29" s="70">
        <v>0.90500000000000003</v>
      </c>
      <c r="X29" s="70">
        <v>1.8700000000000001E-2</v>
      </c>
      <c r="Z29" s="70">
        <v>0.90710000000000002</v>
      </c>
      <c r="AA29" s="70">
        <v>8.2299999999999998E-2</v>
      </c>
      <c r="AI29" s="70">
        <v>0.90529999999999999</v>
      </c>
      <c r="AJ29" s="70">
        <v>1.67E-2</v>
      </c>
      <c r="AL29" s="70">
        <v>0.91479999999999995</v>
      </c>
      <c r="AM29">
        <v>-6.3E-3</v>
      </c>
      <c r="AO29">
        <v>0.90449999999999997</v>
      </c>
      <c r="AP29">
        <v>2.23E-2</v>
      </c>
      <c r="AR29">
        <v>0.9133</v>
      </c>
      <c r="AS29">
        <v>2.1299999999999999E-2</v>
      </c>
      <c r="AU29" s="70">
        <v>0.90110000000000001</v>
      </c>
      <c r="AV29" s="70">
        <v>4.36E-2</v>
      </c>
      <c r="AX29" s="70">
        <v>0.91110000000000002</v>
      </c>
      <c r="AY29" s="70">
        <v>4.6800000000000001E-2</v>
      </c>
      <c r="BA29">
        <v>0.87680000000000002</v>
      </c>
      <c r="BB29">
        <v>8.3000000000000004E-2</v>
      </c>
      <c r="BD29">
        <v>0.9093</v>
      </c>
      <c r="BE29">
        <v>6.4299999999999996E-2</v>
      </c>
      <c r="BG29">
        <v>0.8861</v>
      </c>
      <c r="BH29">
        <v>3.3999999999999998E-3</v>
      </c>
      <c r="BJ29">
        <v>0.90790000000000004</v>
      </c>
      <c r="BK29">
        <v>7.5800000000000006E-2</v>
      </c>
    </row>
    <row r="30" spans="11:63" x14ac:dyDescent="0.25">
      <c r="W30" s="70">
        <v>0.89670000000000005</v>
      </c>
      <c r="X30" s="70">
        <v>6.8199999999999997E-2</v>
      </c>
      <c r="Z30" s="70">
        <v>0.90669999999999995</v>
      </c>
      <c r="AA30" s="70">
        <v>8.5400000000000004E-2</v>
      </c>
      <c r="AI30" s="70">
        <v>0.90500000000000003</v>
      </c>
      <c r="AJ30" s="70">
        <v>1.84E-2</v>
      </c>
      <c r="AL30" s="70">
        <v>0.9143</v>
      </c>
      <c r="AM30">
        <v>4.7000000000000002E-3</v>
      </c>
      <c r="AO30">
        <v>0.90369999999999995</v>
      </c>
      <c r="AP30">
        <v>2.7400000000000001E-2</v>
      </c>
      <c r="AR30">
        <v>0.91239999999999999</v>
      </c>
      <c r="AS30">
        <v>3.27E-2</v>
      </c>
      <c r="AU30" s="70">
        <v>0.89480000000000004</v>
      </c>
      <c r="AV30" s="70">
        <v>7.7499999999999999E-2</v>
      </c>
      <c r="AX30" s="70">
        <v>0.9103</v>
      </c>
      <c r="AY30" s="70">
        <v>5.5100000000000003E-2</v>
      </c>
      <c r="BA30">
        <v>0.8831</v>
      </c>
      <c r="BB30">
        <v>2.5499999999999998E-2</v>
      </c>
      <c r="BD30">
        <v>0.90869999999999995</v>
      </c>
      <c r="BE30">
        <v>6.9500000000000006E-2</v>
      </c>
      <c r="BG30">
        <v>0.88700000000000001</v>
      </c>
      <c r="BH30">
        <v>-3.8E-3</v>
      </c>
      <c r="BJ30">
        <v>0.9073</v>
      </c>
      <c r="BK30">
        <v>8.0199999999999994E-2</v>
      </c>
    </row>
    <row r="31" spans="11:63" x14ac:dyDescent="0.25">
      <c r="W31" s="70">
        <v>0.87909999999999999</v>
      </c>
      <c r="X31" s="70">
        <v>5.7599999999999998E-2</v>
      </c>
      <c r="Z31" s="70">
        <v>0.90610000000000002</v>
      </c>
      <c r="AA31" s="70">
        <v>8.9200000000000002E-2</v>
      </c>
      <c r="AI31" s="70">
        <v>0.90480000000000005</v>
      </c>
      <c r="AJ31" s="70">
        <v>2.0199999999999999E-2</v>
      </c>
      <c r="AL31" s="70">
        <v>0.91379999999999995</v>
      </c>
      <c r="AM31">
        <v>1.38E-2</v>
      </c>
      <c r="AO31">
        <v>0.90269999999999995</v>
      </c>
      <c r="AP31">
        <v>3.4200000000000001E-2</v>
      </c>
      <c r="AR31">
        <v>0.91169999999999995</v>
      </c>
      <c r="AS31">
        <v>4.0800000000000003E-2</v>
      </c>
      <c r="AU31" s="70">
        <v>0.88100000000000001</v>
      </c>
      <c r="AV31" s="70">
        <v>0.11799999999999999</v>
      </c>
      <c r="AX31" s="70">
        <v>0.90969999999999995</v>
      </c>
      <c r="AY31" s="70">
        <v>6.0499999999999998E-2</v>
      </c>
      <c r="BA31">
        <v>0.8851</v>
      </c>
      <c r="BB31">
        <v>1.04E-2</v>
      </c>
      <c r="BD31">
        <v>0.90820000000000001</v>
      </c>
      <c r="BE31">
        <v>7.3099999999999998E-2</v>
      </c>
      <c r="BG31">
        <v>0.88770000000000004</v>
      </c>
      <c r="BH31">
        <v>-8.3999999999999995E-3</v>
      </c>
      <c r="BJ31">
        <v>0.90680000000000005</v>
      </c>
      <c r="BK31">
        <v>8.4500000000000006E-2</v>
      </c>
    </row>
    <row r="32" spans="11:63" x14ac:dyDescent="0.25">
      <c r="W32" s="70">
        <v>0.88460000000000005</v>
      </c>
      <c r="X32" s="70">
        <v>1.43E-2</v>
      </c>
      <c r="Z32" s="70">
        <v>0.90529999999999999</v>
      </c>
      <c r="AA32" s="70">
        <v>9.5200000000000007E-2</v>
      </c>
      <c r="AI32" s="70">
        <v>0.90449999999999997</v>
      </c>
      <c r="AJ32" s="70">
        <v>2.23E-2</v>
      </c>
      <c r="AL32" s="70">
        <v>0.9133</v>
      </c>
      <c r="AM32">
        <v>2.1299999999999999E-2</v>
      </c>
      <c r="AO32">
        <v>0.90110000000000001</v>
      </c>
      <c r="AP32">
        <v>4.36E-2</v>
      </c>
      <c r="AR32">
        <v>0.91110000000000002</v>
      </c>
      <c r="AS32" s="51">
        <v>4.6800000000000001E-2</v>
      </c>
      <c r="AU32" s="70">
        <v>0.87680000000000002</v>
      </c>
      <c r="AV32" s="70">
        <v>8.3000000000000004E-2</v>
      </c>
      <c r="AX32" s="70">
        <v>0.9093</v>
      </c>
      <c r="AY32" s="126">
        <v>6.4299999999999996E-2</v>
      </c>
      <c r="BA32">
        <v>0.8861</v>
      </c>
      <c r="BB32">
        <v>3.3999999999999998E-3</v>
      </c>
      <c r="BD32">
        <v>0.90790000000000004</v>
      </c>
      <c r="BE32" s="51">
        <v>7.5800000000000006E-2</v>
      </c>
      <c r="BG32">
        <v>0.88819999999999999</v>
      </c>
      <c r="BH32">
        <v>-1.24E-2</v>
      </c>
      <c r="BJ32">
        <v>0.90600000000000003</v>
      </c>
      <c r="BK32">
        <v>9.01E-2</v>
      </c>
    </row>
    <row r="34" spans="23:24" ht="15.75" thickBot="1" x14ac:dyDescent="0.3"/>
    <row r="35" spans="23:24" x14ac:dyDescent="0.25">
      <c r="W35" s="122">
        <v>0.89829999999999999</v>
      </c>
      <c r="X35" s="123">
        <v>-8.3999999999999995E-3</v>
      </c>
    </row>
    <row r="36" spans="23:24" ht="15.75" thickBot="1" x14ac:dyDescent="0.3">
      <c r="W36" s="124">
        <v>0.89649999999999996</v>
      </c>
      <c r="X36" s="125">
        <v>7.9200000000000007E-2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zoomScale="85" zoomScaleNormal="85" workbookViewId="0">
      <selection activeCell="Q15" sqref="Q15"/>
    </sheetView>
  </sheetViews>
  <sheetFormatPr defaultRowHeight="15" x14ac:dyDescent="0.25"/>
  <cols>
    <col min="3" max="11" width="8.85546875" style="134"/>
  </cols>
  <sheetData>
    <row r="1" spans="1:25" x14ac:dyDescent="0.25">
      <c r="A1" s="1"/>
      <c r="B1" s="1"/>
      <c r="C1" s="131"/>
      <c r="D1" s="131"/>
      <c r="E1" s="131"/>
      <c r="F1" s="131"/>
      <c r="G1" s="131"/>
      <c r="H1" s="131"/>
      <c r="I1" s="131"/>
      <c r="J1" s="131"/>
      <c r="K1" s="131"/>
      <c r="L1" s="1"/>
      <c r="M1" s="1"/>
      <c r="N1" s="1"/>
      <c r="O1" s="1"/>
      <c r="P1" s="1"/>
      <c r="Q1" s="1"/>
      <c r="R1" s="1"/>
      <c r="S1" s="1"/>
    </row>
    <row r="2" spans="1:25" x14ac:dyDescent="0.25">
      <c r="A2" s="1"/>
      <c r="B2" s="1"/>
      <c r="C2" s="131">
        <v>0.98519999999999996</v>
      </c>
      <c r="D2" s="131">
        <v>0</v>
      </c>
      <c r="E2" s="131">
        <v>59.036299999999997</v>
      </c>
      <c r="F2" s="131">
        <v>52.412700000000001</v>
      </c>
      <c r="G2" s="131"/>
      <c r="H2" s="137">
        <v>0</v>
      </c>
      <c r="I2" s="131">
        <v>0</v>
      </c>
      <c r="J2" s="131">
        <v>-135.63239999999999</v>
      </c>
      <c r="K2" s="131">
        <v>-70.478399999999993</v>
      </c>
      <c r="L2" s="1"/>
      <c r="M2" s="1"/>
      <c r="N2" s="1"/>
      <c r="O2" s="1"/>
      <c r="P2" s="1"/>
      <c r="Q2" s="1"/>
      <c r="R2" s="1"/>
      <c r="S2" s="1"/>
    </row>
    <row r="3" spans="1:25" x14ac:dyDescent="0.25">
      <c r="A3" s="1"/>
      <c r="B3" s="141">
        <f>1000*(C2-C3)</f>
        <v>13.000000000000011</v>
      </c>
      <c r="C3" s="131">
        <v>0.97219999999999995</v>
      </c>
      <c r="D3" s="131">
        <v>0</v>
      </c>
      <c r="E3" s="131">
        <v>58.121699999999997</v>
      </c>
      <c r="F3" s="131">
        <v>48.426499999999997</v>
      </c>
      <c r="G3" s="131"/>
      <c r="H3" s="138">
        <v>1.5299999999999999E-2</v>
      </c>
      <c r="I3" s="131">
        <v>0</v>
      </c>
      <c r="J3" s="132">
        <v>-131.6397</v>
      </c>
      <c r="K3" s="131">
        <v>-62.977899999999998</v>
      </c>
      <c r="L3" s="128"/>
      <c r="M3" s="1"/>
      <c r="N3" s="1"/>
      <c r="O3" s="1"/>
      <c r="P3" s="1"/>
      <c r="Q3" s="1"/>
      <c r="R3" s="1"/>
      <c r="S3" s="1"/>
    </row>
    <row r="4" spans="1:25" x14ac:dyDescent="0.25">
      <c r="A4" s="1"/>
      <c r="B4" s="141">
        <f t="shared" ref="B4:B37" si="0">1000*(C3-C4)</f>
        <v>13.599999999999945</v>
      </c>
      <c r="C4" s="131">
        <v>0.95860000000000001</v>
      </c>
      <c r="D4" s="131">
        <v>0</v>
      </c>
      <c r="E4" s="131">
        <v>57.421900000000001</v>
      </c>
      <c r="F4" s="131">
        <v>42.720100000000002</v>
      </c>
      <c r="G4" s="131"/>
      <c r="H4" s="138">
        <v>1.6500000000000001E-2</v>
      </c>
      <c r="I4" s="131">
        <v>0</v>
      </c>
      <c r="J4" s="132">
        <v>-131.3075</v>
      </c>
      <c r="K4" s="131">
        <v>-62.3538</v>
      </c>
      <c r="L4" s="128"/>
      <c r="M4" s="1"/>
      <c r="N4" s="1"/>
      <c r="O4" s="1"/>
      <c r="P4" s="1"/>
      <c r="Q4" s="1"/>
      <c r="R4" s="1"/>
      <c r="S4" s="1"/>
    </row>
    <row r="5" spans="1:25" x14ac:dyDescent="0.25">
      <c r="A5" s="1"/>
      <c r="B5" s="141">
        <f t="shared" si="0"/>
        <v>14.19999999999999</v>
      </c>
      <c r="C5" s="131">
        <v>0.94440000000000002</v>
      </c>
      <c r="D5" s="131">
        <v>0</v>
      </c>
      <c r="E5" s="131">
        <v>56.206899999999997</v>
      </c>
      <c r="F5" s="131">
        <v>34.9253</v>
      </c>
      <c r="G5" s="131"/>
      <c r="H5" s="138">
        <v>2.8299999999999999E-2</v>
      </c>
      <c r="I5" s="131">
        <v>0</v>
      </c>
      <c r="J5" s="132">
        <v>-127.43</v>
      </c>
      <c r="K5" s="131">
        <v>-56.4129</v>
      </c>
      <c r="L5" s="128"/>
      <c r="M5" s="1"/>
      <c r="N5" s="1"/>
      <c r="O5" s="1"/>
      <c r="P5" s="1"/>
      <c r="Q5" s="1"/>
      <c r="R5" s="1"/>
      <c r="S5" s="1"/>
    </row>
    <row r="6" spans="1:25" x14ac:dyDescent="0.25">
      <c r="A6" s="1"/>
      <c r="B6" s="141">
        <f t="shared" si="0"/>
        <v>15.000000000000014</v>
      </c>
      <c r="C6" s="131">
        <v>0.9294</v>
      </c>
      <c r="D6" s="131">
        <v>0</v>
      </c>
      <c r="E6" s="131">
        <v>53.1509</v>
      </c>
      <c r="F6" s="131">
        <v>28.1526</v>
      </c>
      <c r="G6" s="131"/>
      <c r="H6" s="138">
        <v>3.0599999999999999E-2</v>
      </c>
      <c r="I6" s="131">
        <v>0</v>
      </c>
      <c r="J6" s="132">
        <v>-126.6802</v>
      </c>
      <c r="K6" s="131">
        <v>-55.425600000000003</v>
      </c>
      <c r="L6" s="128"/>
      <c r="M6" s="1"/>
      <c r="N6" s="1"/>
      <c r="O6" s="1"/>
      <c r="P6" s="1"/>
      <c r="Q6" s="1"/>
      <c r="R6" s="1"/>
      <c r="S6" s="1"/>
    </row>
    <row r="7" spans="1:25" x14ac:dyDescent="0.25">
      <c r="A7" s="1"/>
      <c r="B7" s="141">
        <f t="shared" si="0"/>
        <v>15.900000000000025</v>
      </c>
      <c r="C7" s="131">
        <v>0.91349999999999998</v>
      </c>
      <c r="D7" s="131">
        <v>0</v>
      </c>
      <c r="E7" s="131">
        <v>49.6586</v>
      </c>
      <c r="F7" s="131">
        <v>21.403099999999998</v>
      </c>
      <c r="G7" s="131"/>
      <c r="H7" s="138">
        <v>4.1200000000000001E-2</v>
      </c>
      <c r="I7" s="131">
        <v>0</v>
      </c>
      <c r="J7" s="132">
        <v>-122.7193</v>
      </c>
      <c r="K7" s="131">
        <v>-50.715699999999998</v>
      </c>
      <c r="L7" s="128"/>
      <c r="M7" s="1"/>
      <c r="N7" s="1"/>
      <c r="O7" s="1"/>
      <c r="P7" s="129"/>
      <c r="Q7" s="1"/>
      <c r="R7" s="1"/>
      <c r="S7" s="129"/>
      <c r="V7" s="7"/>
      <c r="Y7" s="7"/>
    </row>
    <row r="8" spans="1:25" x14ac:dyDescent="0.25">
      <c r="A8" s="1"/>
      <c r="B8" s="141">
        <f t="shared" si="0"/>
        <v>16.900000000000027</v>
      </c>
      <c r="C8" s="131">
        <v>0.89659999999999995</v>
      </c>
      <c r="D8" s="131">
        <v>0</v>
      </c>
      <c r="E8" s="131">
        <v>47.431399999999996</v>
      </c>
      <c r="F8" s="131">
        <v>13.4307</v>
      </c>
      <c r="G8" s="131"/>
      <c r="H8" s="138">
        <v>4.7300000000000002E-2</v>
      </c>
      <c r="I8" s="131">
        <v>0</v>
      </c>
      <c r="J8" s="132">
        <v>-120.4063</v>
      </c>
      <c r="K8" s="131">
        <v>-48.497399999999999</v>
      </c>
      <c r="L8" s="128"/>
      <c r="M8" s="1"/>
      <c r="N8" s="1"/>
      <c r="O8" s="1"/>
      <c r="P8" s="129"/>
      <c r="Q8" s="1"/>
      <c r="R8" s="1"/>
      <c r="S8" s="129"/>
      <c r="V8" s="7"/>
      <c r="Y8" s="7"/>
    </row>
    <row r="9" spans="1:25" x14ac:dyDescent="0.25">
      <c r="A9" s="1"/>
      <c r="B9" s="141">
        <f t="shared" si="0"/>
        <v>17.999999999999904</v>
      </c>
      <c r="C9" s="131">
        <v>0.87860000000000005</v>
      </c>
      <c r="D9" s="131">
        <v>0</v>
      </c>
      <c r="E9" s="131">
        <v>44.081499999999998</v>
      </c>
      <c r="F9" s="131">
        <v>6.1105</v>
      </c>
      <c r="G9" s="131"/>
      <c r="H9" s="138">
        <v>5.4399999999999997E-2</v>
      </c>
      <c r="I9" s="131">
        <v>0</v>
      </c>
      <c r="J9" s="132">
        <v>-117.56740000000001</v>
      </c>
      <c r="K9" s="131">
        <v>-45.782699999999998</v>
      </c>
      <c r="L9" s="128"/>
      <c r="M9" s="1"/>
      <c r="N9" s="1"/>
      <c r="O9" s="1"/>
      <c r="P9" s="129"/>
      <c r="Q9" s="1"/>
      <c r="R9" s="1"/>
      <c r="S9" s="129"/>
      <c r="V9" s="7"/>
      <c r="Y9" s="7"/>
    </row>
    <row r="10" spans="1:25" x14ac:dyDescent="0.25">
      <c r="A10" s="1"/>
      <c r="B10" s="141">
        <f t="shared" si="0"/>
        <v>19.500000000000071</v>
      </c>
      <c r="C10" s="131">
        <v>0.85909999999999997</v>
      </c>
      <c r="D10" s="131">
        <v>0</v>
      </c>
      <c r="E10" s="131">
        <v>42.701000000000001</v>
      </c>
      <c r="F10" s="131">
        <v>-0.4264</v>
      </c>
      <c r="G10" s="131"/>
      <c r="H10" s="138">
        <v>6.8199999999999997E-2</v>
      </c>
      <c r="I10" s="131">
        <v>0</v>
      </c>
      <c r="J10" s="133">
        <v>-112.13930000000001</v>
      </c>
      <c r="K10" s="131">
        <v>-41.569200000000002</v>
      </c>
      <c r="L10" s="128"/>
      <c r="M10" s="1"/>
      <c r="N10" s="1"/>
      <c r="O10" s="1"/>
      <c r="P10" s="129"/>
      <c r="Q10" s="1"/>
      <c r="R10" s="1"/>
      <c r="S10" s="129"/>
      <c r="V10" s="7"/>
      <c r="Y10" s="7"/>
    </row>
    <row r="11" spans="1:25" x14ac:dyDescent="0.25">
      <c r="A11" s="1"/>
      <c r="B11" s="141">
        <f t="shared" si="0"/>
        <v>21.100000000000009</v>
      </c>
      <c r="C11" s="131">
        <v>0.83799999999999997</v>
      </c>
      <c r="D11" s="131">
        <v>0</v>
      </c>
      <c r="E11" s="131">
        <v>41.513800000000003</v>
      </c>
      <c r="F11" s="131">
        <v>-2.6532</v>
      </c>
      <c r="G11" s="131"/>
      <c r="H11" s="138">
        <v>6.8400000000000002E-2</v>
      </c>
      <c r="I11" s="131">
        <v>0</v>
      </c>
      <c r="J11" s="132">
        <v>-112.04730000000001</v>
      </c>
      <c r="K11" s="131">
        <v>-41.487299999999998</v>
      </c>
      <c r="L11" s="128"/>
      <c r="M11" s="1"/>
      <c r="N11" s="1"/>
      <c r="O11" s="1"/>
      <c r="P11" s="129"/>
      <c r="Q11" s="1"/>
      <c r="R11" s="1"/>
      <c r="S11" s="129"/>
      <c r="V11" s="7"/>
      <c r="Y11" s="7"/>
    </row>
    <row r="12" spans="1:25" x14ac:dyDescent="0.25">
      <c r="A12" s="1"/>
      <c r="B12" s="141">
        <f t="shared" si="0"/>
        <v>23.2</v>
      </c>
      <c r="C12" s="131">
        <v>0.81479999999999997</v>
      </c>
      <c r="D12" s="131">
        <v>0</v>
      </c>
      <c r="E12" s="131">
        <v>39.398600000000002</v>
      </c>
      <c r="F12" s="131">
        <v>-13.824299999999999</v>
      </c>
      <c r="G12" s="131"/>
      <c r="H12" s="138">
        <v>6.8900000000000003E-2</v>
      </c>
      <c r="I12" s="131">
        <v>0</v>
      </c>
      <c r="J12" s="132">
        <v>-111.8785</v>
      </c>
      <c r="K12" s="131">
        <v>-41.358699999999999</v>
      </c>
      <c r="L12" s="128"/>
      <c r="M12" s="1"/>
      <c r="N12" s="1"/>
      <c r="O12" s="1"/>
      <c r="P12" s="129"/>
      <c r="Q12" s="1"/>
      <c r="R12" s="1"/>
      <c r="S12" s="129"/>
      <c r="V12" s="7"/>
      <c r="Y12" s="7"/>
    </row>
    <row r="13" spans="1:25" x14ac:dyDescent="0.25">
      <c r="A13" s="1"/>
      <c r="B13" s="141">
        <f t="shared" si="0"/>
        <v>25.499999999999968</v>
      </c>
      <c r="C13" s="131">
        <v>0.7893</v>
      </c>
      <c r="D13" s="131">
        <v>0</v>
      </c>
      <c r="E13" s="131">
        <v>38.294600000000003</v>
      </c>
      <c r="F13" s="131">
        <v>-19.896999999999998</v>
      </c>
      <c r="G13" s="131"/>
      <c r="H13" s="138">
        <v>8.2299999999999998E-2</v>
      </c>
      <c r="I13" s="131">
        <v>0</v>
      </c>
      <c r="J13" s="132">
        <v>-106.7402</v>
      </c>
      <c r="K13" s="131">
        <v>-36.823</v>
      </c>
      <c r="L13" s="128"/>
      <c r="M13" s="1"/>
      <c r="N13" s="1"/>
      <c r="O13" s="1"/>
      <c r="P13" s="1"/>
      <c r="Q13" s="1"/>
      <c r="R13" s="1"/>
      <c r="S13" s="1"/>
    </row>
    <row r="14" spans="1:25" x14ac:dyDescent="0.25">
      <c r="A14" s="1"/>
      <c r="B14" s="141">
        <f t="shared" si="0"/>
        <v>27.200000000000003</v>
      </c>
      <c r="C14" s="131">
        <v>0.7621</v>
      </c>
      <c r="D14" s="131">
        <v>0</v>
      </c>
      <c r="E14" s="131">
        <v>36.528100000000002</v>
      </c>
      <c r="F14" s="131">
        <v>-24.578099999999999</v>
      </c>
      <c r="G14" s="131"/>
      <c r="H14" s="138">
        <v>9.1899999999999996E-2</v>
      </c>
      <c r="I14" s="131">
        <v>0</v>
      </c>
      <c r="J14" s="132">
        <v>-103.12130000000001</v>
      </c>
      <c r="K14" s="131">
        <v>-34.640999999999998</v>
      </c>
      <c r="L14" s="128"/>
      <c r="M14" s="1"/>
      <c r="N14" s="1"/>
      <c r="O14" s="1"/>
      <c r="P14" s="1"/>
      <c r="Q14" s="1"/>
      <c r="R14" s="1"/>
      <c r="S14" s="1"/>
    </row>
    <row r="15" spans="1:25" x14ac:dyDescent="0.25">
      <c r="A15" s="1"/>
      <c r="B15" s="141">
        <f t="shared" si="0"/>
        <v>26.800000000000047</v>
      </c>
      <c r="C15" s="131">
        <v>0.73529999999999995</v>
      </c>
      <c r="D15" s="131">
        <v>0</v>
      </c>
      <c r="E15" s="131">
        <v>35.241300000000003</v>
      </c>
      <c r="F15" s="131">
        <v>-27.650200000000002</v>
      </c>
      <c r="G15" s="131"/>
      <c r="H15" s="138">
        <v>9.8199999999999996E-2</v>
      </c>
      <c r="I15" s="131">
        <v>0</v>
      </c>
      <c r="J15" s="132">
        <v>-101.1507</v>
      </c>
      <c r="K15" s="131">
        <v>-32.6479</v>
      </c>
      <c r="L15" s="128"/>
      <c r="M15" s="1"/>
      <c r="N15" s="1"/>
      <c r="O15" s="1"/>
      <c r="P15" s="1"/>
      <c r="Q15" s="1"/>
      <c r="R15" s="1"/>
      <c r="S15" s="1"/>
    </row>
    <row r="16" spans="1:25" x14ac:dyDescent="0.25">
      <c r="A16" s="1"/>
      <c r="B16" s="141">
        <f t="shared" si="0"/>
        <v>16.299999999999983</v>
      </c>
      <c r="C16" s="131">
        <v>0.71899999999999997</v>
      </c>
      <c r="D16" s="131">
        <v>0</v>
      </c>
      <c r="E16" s="131">
        <v>34.385800000000003</v>
      </c>
      <c r="F16" s="131">
        <v>-29.368300000000001</v>
      </c>
      <c r="G16" s="131"/>
      <c r="H16" s="138">
        <v>0.11169999999999999</v>
      </c>
      <c r="I16" s="131">
        <v>0</v>
      </c>
      <c r="J16" s="132">
        <v>-96.905600000000007</v>
      </c>
      <c r="K16" s="131">
        <v>-29.281300000000002</v>
      </c>
      <c r="L16" s="128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41">
        <f t="shared" si="0"/>
        <v>19.899999999999917</v>
      </c>
      <c r="C17" s="131">
        <v>0.69910000000000005</v>
      </c>
      <c r="D17" s="131">
        <v>0</v>
      </c>
      <c r="E17" s="131">
        <v>33.441899999999997</v>
      </c>
      <c r="F17" s="131">
        <v>-31.011500000000002</v>
      </c>
      <c r="G17" s="131"/>
      <c r="H17" s="138">
        <v>0.1154</v>
      </c>
      <c r="I17" s="131">
        <v>0</v>
      </c>
      <c r="J17" s="132">
        <v>-95.771000000000001</v>
      </c>
      <c r="K17" s="131">
        <v>-28.109400000000001</v>
      </c>
      <c r="L17" s="128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41">
        <f t="shared" si="0"/>
        <v>16.300000000000093</v>
      </c>
      <c r="C18" s="131">
        <v>0.68279999999999996</v>
      </c>
      <c r="D18" s="131">
        <v>0</v>
      </c>
      <c r="E18" s="131">
        <v>32.823500000000003</v>
      </c>
      <c r="F18" s="131">
        <v>-31.712499999999999</v>
      </c>
      <c r="G18" s="131"/>
      <c r="H18" s="138">
        <v>0.1173</v>
      </c>
      <c r="I18" s="131">
        <v>0</v>
      </c>
      <c r="J18" s="132">
        <v>-95.163799999999995</v>
      </c>
      <c r="K18" s="131">
        <v>-27.712800000000001</v>
      </c>
      <c r="L18" s="128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41">
        <f t="shared" si="0"/>
        <v>16.599999999999948</v>
      </c>
      <c r="C19" s="131">
        <v>0.66620000000000001</v>
      </c>
      <c r="D19" s="131">
        <v>0</v>
      </c>
      <c r="E19" s="131">
        <v>32.195799999999998</v>
      </c>
      <c r="F19" s="131">
        <v>-32.424100000000003</v>
      </c>
      <c r="G19" s="131"/>
      <c r="H19" s="138">
        <v>0.13189999999999999</v>
      </c>
      <c r="I19" s="131">
        <v>0</v>
      </c>
      <c r="J19" s="132">
        <v>-89.876300000000001</v>
      </c>
      <c r="K19" s="131">
        <v>-24.462900000000001</v>
      </c>
      <c r="L19" s="128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41">
        <f t="shared" si="0"/>
        <v>17.600000000000058</v>
      </c>
      <c r="C20" s="131">
        <v>0.64859999999999995</v>
      </c>
      <c r="D20" s="131">
        <v>0</v>
      </c>
      <c r="E20" s="131">
        <v>31.5289</v>
      </c>
      <c r="F20" s="131">
        <v>-33.180100000000003</v>
      </c>
      <c r="G20" s="131"/>
      <c r="H20" s="138">
        <v>0.14649999999999999</v>
      </c>
      <c r="I20" s="131">
        <v>0</v>
      </c>
      <c r="J20" s="132">
        <v>-84.935500000000005</v>
      </c>
      <c r="K20" s="131">
        <v>-22.405000000000001</v>
      </c>
      <c r="L20" s="128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41">
        <f t="shared" si="0"/>
        <v>19.599999999999952</v>
      </c>
      <c r="C21" s="131">
        <v>0.629</v>
      </c>
      <c r="D21" s="131">
        <v>0</v>
      </c>
      <c r="E21" s="131">
        <v>30.783000000000001</v>
      </c>
      <c r="F21" s="131">
        <v>-34.025700000000001</v>
      </c>
      <c r="G21" s="131"/>
      <c r="H21" s="138">
        <v>0.15079999999999999</v>
      </c>
      <c r="I21" s="131">
        <v>0</v>
      </c>
      <c r="J21" s="132">
        <v>-83.424400000000006</v>
      </c>
      <c r="K21" s="131">
        <v>-21.781500000000001</v>
      </c>
      <c r="L21" s="128"/>
      <c r="M21" s="1"/>
      <c r="N21" s="1"/>
      <c r="O21" s="1"/>
      <c r="P21" s="1"/>
      <c r="Q21" s="1"/>
      <c r="R21" s="1"/>
      <c r="S21" s="1"/>
    </row>
    <row r="22" spans="1:19" x14ac:dyDescent="0.25">
      <c r="A22" s="1"/>
      <c r="B22" s="141">
        <f t="shared" si="0"/>
        <v>23.100000000000009</v>
      </c>
      <c r="C22" s="131">
        <v>0.60589999999999999</v>
      </c>
      <c r="D22" s="131">
        <v>0</v>
      </c>
      <c r="E22" s="131">
        <v>30.042000000000002</v>
      </c>
      <c r="F22" s="131">
        <v>-34.801699999999997</v>
      </c>
      <c r="G22" s="131"/>
      <c r="H22" s="138">
        <v>0.16569999999999999</v>
      </c>
      <c r="I22" s="131">
        <v>0</v>
      </c>
      <c r="J22" s="132">
        <v>-78.305999999999997</v>
      </c>
      <c r="K22" s="131">
        <v>-20.784600000000001</v>
      </c>
      <c r="L22" s="128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141">
        <f t="shared" si="0"/>
        <v>29.299999999999994</v>
      </c>
      <c r="C23" s="131">
        <v>0.5766</v>
      </c>
      <c r="D23" s="131">
        <v>0</v>
      </c>
      <c r="E23" s="131">
        <v>29.383299999999998</v>
      </c>
      <c r="F23" s="131">
        <v>-35.335599999999999</v>
      </c>
      <c r="G23" s="131"/>
      <c r="H23" s="138">
        <v>0.17169999999999999</v>
      </c>
      <c r="I23" s="131">
        <v>0</v>
      </c>
      <c r="J23" s="132">
        <v>-76.254099999999994</v>
      </c>
      <c r="K23" s="131">
        <v>-20.3446</v>
      </c>
      <c r="L23" s="128"/>
      <c r="M23" s="1"/>
      <c r="N23" s="1"/>
      <c r="O23" s="1"/>
      <c r="P23" s="1"/>
      <c r="Q23" s="1"/>
      <c r="R23" s="1"/>
      <c r="S23" s="1"/>
    </row>
    <row r="24" spans="1:19" x14ac:dyDescent="0.25">
      <c r="A24" s="1"/>
      <c r="B24" s="141">
        <f t="shared" si="0"/>
        <v>41.100000000000023</v>
      </c>
      <c r="C24" s="134">
        <v>0.53549999999999998</v>
      </c>
      <c r="D24" s="134">
        <v>0</v>
      </c>
      <c r="E24" s="134">
        <v>26.9802</v>
      </c>
      <c r="F24" s="134">
        <v>-36.221800000000002</v>
      </c>
      <c r="G24" s="131"/>
      <c r="H24" s="138">
        <v>0.17349999999999999</v>
      </c>
      <c r="I24" s="131">
        <v>0</v>
      </c>
      <c r="J24" s="132">
        <v>-75.702100000000002</v>
      </c>
      <c r="K24" s="131">
        <v>-20.268599999999999</v>
      </c>
      <c r="L24" s="128"/>
      <c r="M24" s="1"/>
      <c r="N24" s="1"/>
      <c r="O24" s="1"/>
      <c r="P24" s="1"/>
      <c r="Q24" s="1"/>
      <c r="R24" s="1"/>
      <c r="S24" s="1"/>
    </row>
    <row r="25" spans="1:19" x14ac:dyDescent="0.25">
      <c r="A25" s="1"/>
      <c r="B25" s="141">
        <f t="shared" si="0"/>
        <v>75.599999999999994</v>
      </c>
      <c r="C25" s="134">
        <v>0.45989999999999998</v>
      </c>
      <c r="D25" s="134">
        <v>0</v>
      </c>
      <c r="E25" s="134">
        <v>18.9543</v>
      </c>
      <c r="F25" s="134">
        <v>-35.052999999999997</v>
      </c>
      <c r="G25" s="131"/>
      <c r="H25" s="138">
        <v>0.19420000000000001</v>
      </c>
      <c r="I25" s="131">
        <v>0</v>
      </c>
      <c r="J25" s="132">
        <v>-69.054400000000001</v>
      </c>
      <c r="K25" s="131">
        <v>-18.958300000000001</v>
      </c>
      <c r="L25" s="128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41">
        <f t="shared" si="0"/>
        <v>172.5</v>
      </c>
      <c r="C26" s="140">
        <v>0.28739999999999999</v>
      </c>
      <c r="D26" s="140">
        <v>0</v>
      </c>
      <c r="E26" s="134">
        <v>-39.777700000000003</v>
      </c>
      <c r="F26" s="134">
        <v>-22.866700000000002</v>
      </c>
      <c r="G26" s="131"/>
      <c r="H26" s="138">
        <v>0.20180000000000001</v>
      </c>
      <c r="I26" s="131">
        <v>0</v>
      </c>
      <c r="J26" s="132">
        <v>-66.882800000000003</v>
      </c>
      <c r="K26" s="131">
        <v>-18.849499999999999</v>
      </c>
      <c r="L26" s="128"/>
      <c r="M26" s="1"/>
      <c r="N26" s="1"/>
      <c r="O26" s="1"/>
      <c r="P26" s="1"/>
      <c r="Q26" s="1"/>
      <c r="R26" s="1"/>
      <c r="S26" s="1"/>
    </row>
    <row r="27" spans="1:19" x14ac:dyDescent="0.25">
      <c r="A27" s="1"/>
      <c r="B27" s="141">
        <f t="shared" si="0"/>
        <v>66.099999999999994</v>
      </c>
      <c r="C27" s="134">
        <v>0.2213</v>
      </c>
      <c r="D27" s="134">
        <v>0</v>
      </c>
      <c r="E27" s="134">
        <v>-61.162399999999998</v>
      </c>
      <c r="F27" s="134">
        <v>-18.6737</v>
      </c>
      <c r="G27" s="131"/>
      <c r="H27" s="138">
        <v>0.22109999999999999</v>
      </c>
      <c r="I27" s="131">
        <v>0</v>
      </c>
      <c r="J27" s="132">
        <v>-61.221200000000003</v>
      </c>
      <c r="K27" s="131">
        <v>-18.6694</v>
      </c>
      <c r="L27" s="128"/>
      <c r="M27" s="1"/>
      <c r="N27" s="1"/>
      <c r="O27" s="1"/>
      <c r="P27" s="1"/>
      <c r="Q27" s="1"/>
      <c r="R27" s="1"/>
      <c r="S27" s="1"/>
    </row>
    <row r="28" spans="1:19" x14ac:dyDescent="0.25">
      <c r="A28" s="1"/>
      <c r="B28" s="141">
        <f t="shared" si="0"/>
        <v>38.099999999999994</v>
      </c>
      <c r="C28" s="134">
        <v>0.1832</v>
      </c>
      <c r="D28" s="134">
        <v>0</v>
      </c>
      <c r="E28" s="134">
        <v>-72.599599999999995</v>
      </c>
      <c r="F28" s="134">
        <v>-19.6571</v>
      </c>
      <c r="G28" s="131"/>
      <c r="H28" s="138">
        <v>0.22969999999999999</v>
      </c>
      <c r="I28" s="131">
        <v>0</v>
      </c>
      <c r="J28" s="132">
        <v>-58.878</v>
      </c>
      <c r="K28" s="131">
        <v>-18.841200000000001</v>
      </c>
      <c r="L28" s="128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41">
        <f t="shared" si="0"/>
        <v>27.79999999999999</v>
      </c>
      <c r="C29" s="134">
        <v>0.15540000000000001</v>
      </c>
      <c r="D29" s="134">
        <v>0</v>
      </c>
      <c r="E29" s="134">
        <v>-81.866600000000005</v>
      </c>
      <c r="F29" s="134">
        <v>-21.478100000000001</v>
      </c>
      <c r="G29" s="131"/>
      <c r="H29" s="138">
        <v>0.25130000000000002</v>
      </c>
      <c r="I29" s="131">
        <v>0</v>
      </c>
      <c r="J29" s="132">
        <v>-52.924700000000001</v>
      </c>
      <c r="K29" s="131">
        <v>-19.183</v>
      </c>
      <c r="L29" s="128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41">
        <f t="shared" si="0"/>
        <v>22.199999999999996</v>
      </c>
      <c r="C30" s="134">
        <v>0.13320000000000001</v>
      </c>
      <c r="D30" s="134">
        <v>0</v>
      </c>
      <c r="E30" s="134">
        <v>-89.445899999999995</v>
      </c>
      <c r="F30" s="134">
        <v>-24.2836</v>
      </c>
      <c r="G30" s="131"/>
      <c r="H30" s="138">
        <v>0.25769999999999998</v>
      </c>
      <c r="I30" s="131">
        <v>0</v>
      </c>
      <c r="J30" s="132">
        <v>-51.216200000000001</v>
      </c>
      <c r="K30" s="131">
        <v>-19.427</v>
      </c>
      <c r="L30" s="128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41">
        <f t="shared" si="0"/>
        <v>18.800000000000011</v>
      </c>
      <c r="C31" s="134">
        <v>0.1144</v>
      </c>
      <c r="D31" s="134">
        <v>0</v>
      </c>
      <c r="E31" s="134">
        <v>-96.072199999999995</v>
      </c>
      <c r="F31" s="134">
        <v>-28.420500000000001</v>
      </c>
      <c r="G31" s="131"/>
      <c r="H31" s="138">
        <v>0.27139999999999997</v>
      </c>
      <c r="I31" s="131">
        <v>0</v>
      </c>
      <c r="J31" s="132">
        <v>-46.328800000000001</v>
      </c>
      <c r="K31" s="131">
        <v>-20.784600000000001</v>
      </c>
      <c r="L31" s="128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41">
        <f t="shared" si="0"/>
        <v>16.600000000000005</v>
      </c>
      <c r="C32" s="134">
        <v>9.7799999999999998E-2</v>
      </c>
      <c r="D32" s="134">
        <v>0</v>
      </c>
      <c r="E32" s="134">
        <v>-101.2993</v>
      </c>
      <c r="F32" s="134">
        <v>-32.798099999999998</v>
      </c>
      <c r="G32" s="131"/>
      <c r="H32" s="137">
        <v>0.27660000000000001</v>
      </c>
      <c r="I32" s="131">
        <v>0</v>
      </c>
      <c r="J32" s="131">
        <v>-44.353299999999997</v>
      </c>
      <c r="K32" s="131">
        <v>-21.396599999999999</v>
      </c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41">
        <f t="shared" si="0"/>
        <v>15.299999999999994</v>
      </c>
      <c r="C33" s="134">
        <v>8.2500000000000004E-2</v>
      </c>
      <c r="D33" s="134">
        <v>0</v>
      </c>
      <c r="E33" s="134">
        <v>-106.6951</v>
      </c>
      <c r="F33" s="134">
        <v>-36.7958</v>
      </c>
      <c r="G33" s="131"/>
      <c r="H33" s="139">
        <v>0.27860000000000001</v>
      </c>
      <c r="I33" s="136">
        <v>0</v>
      </c>
      <c r="J33" s="135">
        <v>-43.5443</v>
      </c>
      <c r="K33" s="135">
        <v>-21.573899999999998</v>
      </c>
      <c r="L33" s="130"/>
      <c r="M33" s="1"/>
      <c r="N33" s="1"/>
      <c r="O33" s="1"/>
      <c r="P33" s="1"/>
      <c r="Q33" s="1"/>
      <c r="R33" s="1"/>
      <c r="S33" s="1"/>
    </row>
    <row r="34" spans="1:19" x14ac:dyDescent="0.25">
      <c r="A34" s="1"/>
      <c r="B34" s="141">
        <f t="shared" si="0"/>
        <v>14.600000000000001</v>
      </c>
      <c r="C34" s="134">
        <v>6.7900000000000002E-2</v>
      </c>
      <c r="D34" s="134">
        <v>0</v>
      </c>
      <c r="E34" s="134">
        <v>-112.2508</v>
      </c>
      <c r="F34" s="134">
        <v>-41.655700000000003</v>
      </c>
      <c r="G34" s="131"/>
      <c r="H34" s="137">
        <v>0.29239999999999999</v>
      </c>
      <c r="I34" s="131">
        <v>0</v>
      </c>
      <c r="J34" s="131">
        <v>-37.628100000000003</v>
      </c>
      <c r="K34" s="131">
        <v>-23.604500000000002</v>
      </c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"/>
      <c r="B35" s="141">
        <f t="shared" si="0"/>
        <v>14.400000000000004</v>
      </c>
      <c r="C35" s="134">
        <v>5.3499999999999999E-2</v>
      </c>
      <c r="D35" s="134">
        <v>0</v>
      </c>
      <c r="E35" s="134">
        <v>-117.9301</v>
      </c>
      <c r="F35" s="134">
        <v>-46.1295</v>
      </c>
      <c r="G35" s="131"/>
      <c r="H35" s="137">
        <v>0.30070000000000002</v>
      </c>
      <c r="I35" s="131">
        <v>0</v>
      </c>
      <c r="J35" s="131">
        <v>-33.837299999999999</v>
      </c>
      <c r="K35" s="131">
        <v>-24.5305</v>
      </c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"/>
      <c r="B36" s="141">
        <f t="shared" si="0"/>
        <v>15</v>
      </c>
      <c r="C36" s="134">
        <v>3.85E-2</v>
      </c>
      <c r="D36" s="134">
        <v>0</v>
      </c>
      <c r="E36" s="134">
        <v>-123.7088</v>
      </c>
      <c r="F36" s="134">
        <v>-51.892400000000002</v>
      </c>
      <c r="G36" s="131"/>
      <c r="H36" s="137">
        <v>0.30840000000000001</v>
      </c>
      <c r="I36" s="131">
        <v>0</v>
      </c>
      <c r="J36" s="131">
        <v>-30.712499999999999</v>
      </c>
      <c r="K36" s="131">
        <v>-25.482800000000001</v>
      </c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"/>
      <c r="B37" s="141">
        <f t="shared" si="0"/>
        <v>16.600000000000001</v>
      </c>
      <c r="C37" s="134">
        <v>2.1899999999999999E-2</v>
      </c>
      <c r="D37" s="134">
        <v>0</v>
      </c>
      <c r="E37" s="134">
        <v>-129.54650000000001</v>
      </c>
      <c r="F37" s="134">
        <v>-59.6556</v>
      </c>
      <c r="G37" s="131"/>
      <c r="H37" s="137">
        <v>0.32240000000000002</v>
      </c>
      <c r="I37" s="131">
        <v>0</v>
      </c>
      <c r="J37" s="131">
        <v>-24.399699999999999</v>
      </c>
      <c r="K37" s="131">
        <v>-27.020499999999998</v>
      </c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131"/>
      <c r="D38" s="131"/>
      <c r="E38" s="131"/>
      <c r="F38" s="131"/>
      <c r="G38" s="131"/>
      <c r="H38" s="131">
        <v>0.32419999999999999</v>
      </c>
      <c r="I38" s="131">
        <v>0</v>
      </c>
      <c r="J38" s="131">
        <v>-23.7134</v>
      </c>
      <c r="K38" s="131">
        <v>-27.2164</v>
      </c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"/>
      <c r="B39" s="1"/>
      <c r="C39" s="131"/>
      <c r="D39" s="131"/>
      <c r="E39" s="131"/>
      <c r="F39" s="131"/>
      <c r="G39" s="131"/>
      <c r="H39" s="131">
        <v>0.33150000000000002</v>
      </c>
      <c r="I39" s="131">
        <v>0</v>
      </c>
      <c r="J39" s="131">
        <v>-20</v>
      </c>
      <c r="K39" s="131">
        <v>-27.901700000000002</v>
      </c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1"/>
      <c r="B40" s="1"/>
      <c r="C40" s="131"/>
      <c r="D40" s="131"/>
      <c r="E40" s="131"/>
      <c r="F40" s="131"/>
      <c r="G40" s="131"/>
      <c r="H40" s="131">
        <v>0.34089999999999998</v>
      </c>
      <c r="I40" s="131">
        <v>0</v>
      </c>
      <c r="J40" s="131">
        <v>-16.346299999999999</v>
      </c>
      <c r="K40" s="131">
        <v>-28.3126</v>
      </c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"/>
      <c r="B41" s="1"/>
      <c r="C41" s="131"/>
      <c r="D41" s="131"/>
      <c r="E41" s="131"/>
      <c r="F41" s="131"/>
      <c r="G41" s="131"/>
      <c r="H41" s="131">
        <v>0.34250000000000003</v>
      </c>
      <c r="I41" s="131">
        <v>0</v>
      </c>
      <c r="J41" s="131">
        <v>-15.645099999999999</v>
      </c>
      <c r="K41" s="131">
        <v>-28.3276</v>
      </c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31"/>
      <c r="D42" s="131"/>
      <c r="E42" s="131"/>
      <c r="F42" s="131"/>
      <c r="G42" s="131"/>
      <c r="H42" s="131">
        <v>0.35920000000000002</v>
      </c>
      <c r="I42" s="131">
        <v>0</v>
      </c>
      <c r="J42" s="131">
        <v>-9.1408000000000005</v>
      </c>
      <c r="K42" s="131">
        <v>-29.688700000000001</v>
      </c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"/>
      <c r="B43" s="1"/>
      <c r="C43" s="131"/>
      <c r="D43" s="131"/>
      <c r="E43" s="131"/>
      <c r="F43" s="131"/>
      <c r="G43" s="131"/>
      <c r="H43" s="131">
        <v>0.36480000000000001</v>
      </c>
      <c r="I43" s="131">
        <v>0</v>
      </c>
      <c r="J43" s="131">
        <v>-6.6904000000000003</v>
      </c>
      <c r="K43" s="131">
        <v>-29.981100000000001</v>
      </c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1"/>
      <c r="B44" s="1"/>
      <c r="C44" s="131"/>
      <c r="D44" s="131"/>
      <c r="E44" s="131"/>
      <c r="F44" s="131"/>
      <c r="G44" s="131"/>
      <c r="H44" s="131">
        <v>0.37919999999999998</v>
      </c>
      <c r="I44" s="131">
        <v>0</v>
      </c>
      <c r="J44" s="131">
        <v>-1.8761000000000001</v>
      </c>
      <c r="K44" s="131">
        <v>-30.962399999999999</v>
      </c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1"/>
      <c r="B45" s="1"/>
      <c r="C45" s="131"/>
      <c r="D45" s="131"/>
      <c r="E45" s="131"/>
      <c r="F45" s="131"/>
      <c r="G45" s="131"/>
      <c r="H45" s="131">
        <v>0.38919999999999999</v>
      </c>
      <c r="I45" s="131">
        <v>0</v>
      </c>
      <c r="J45" s="131">
        <v>2.1206</v>
      </c>
      <c r="K45" s="131">
        <v>-31.3858</v>
      </c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1"/>
      <c r="B46" s="1"/>
      <c r="C46" s="131"/>
      <c r="D46" s="131"/>
      <c r="E46" s="131"/>
      <c r="F46" s="131"/>
      <c r="G46" s="131"/>
      <c r="H46" s="131">
        <v>0.40139999999999998</v>
      </c>
      <c r="I46" s="131">
        <v>0</v>
      </c>
      <c r="J46" s="131">
        <v>5.4682000000000004</v>
      </c>
      <c r="K46" s="131">
        <v>-32.097999999999999</v>
      </c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1"/>
      <c r="B47" s="1"/>
      <c r="C47" s="131"/>
      <c r="D47" s="131"/>
      <c r="E47" s="131"/>
      <c r="F47" s="131"/>
      <c r="G47" s="131"/>
      <c r="H47" s="131">
        <v>0.42099999999999999</v>
      </c>
      <c r="I47" s="131">
        <v>0</v>
      </c>
      <c r="J47" s="131">
        <v>11.1608</v>
      </c>
      <c r="K47" s="131">
        <v>-33.1875</v>
      </c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"/>
      <c r="B48" s="1"/>
      <c r="C48" s="131"/>
      <c r="D48" s="131"/>
      <c r="E48" s="131"/>
      <c r="F48" s="131"/>
      <c r="G48" s="131"/>
      <c r="H48" s="131">
        <v>0.44879999999999998</v>
      </c>
      <c r="I48" s="131">
        <v>0</v>
      </c>
      <c r="J48" s="131">
        <v>16.670400000000001</v>
      </c>
      <c r="K48" s="131">
        <v>-34.640999999999998</v>
      </c>
      <c r="L48" s="1"/>
      <c r="M48" s="1"/>
      <c r="N48" s="1"/>
      <c r="O48" s="1"/>
      <c r="P48" s="1"/>
      <c r="Q48" s="1"/>
      <c r="R48" s="1"/>
      <c r="S48" s="1"/>
    </row>
    <row r="49" spans="1:19" x14ac:dyDescent="0.25">
      <c r="A49" s="1"/>
      <c r="B49" s="1"/>
      <c r="C49" s="131"/>
      <c r="D49" s="131"/>
      <c r="E49" s="131"/>
      <c r="F49" s="131"/>
      <c r="G49" s="131"/>
      <c r="H49" s="131">
        <v>0.46689999999999998</v>
      </c>
      <c r="I49" s="131">
        <v>0</v>
      </c>
      <c r="J49" s="131">
        <v>20.3871</v>
      </c>
      <c r="K49" s="131">
        <v>-35.311399999999999</v>
      </c>
      <c r="L49" s="1"/>
      <c r="M49" s="1"/>
      <c r="N49" s="1"/>
      <c r="O49" s="1"/>
      <c r="P49" s="1"/>
      <c r="Q49" s="1"/>
      <c r="R49" s="1"/>
      <c r="S49" s="1"/>
    </row>
    <row r="50" spans="1:19" x14ac:dyDescent="0.25">
      <c r="A50" s="1"/>
      <c r="B50" s="1"/>
      <c r="C50" s="131"/>
      <c r="D50" s="131"/>
      <c r="E50" s="131"/>
      <c r="F50" s="131"/>
      <c r="G50" s="131"/>
      <c r="H50" s="131">
        <v>0.53659999999999997</v>
      </c>
      <c r="I50" s="131">
        <v>0</v>
      </c>
      <c r="J50" s="131">
        <v>27.0794</v>
      </c>
      <c r="K50" s="131">
        <v>-36.235500000000002</v>
      </c>
      <c r="L50" s="1"/>
      <c r="M50" s="1"/>
      <c r="N50" s="1"/>
      <c r="O50" s="1"/>
      <c r="P50" s="1"/>
      <c r="Q50" s="1"/>
      <c r="R50" s="1"/>
      <c r="S50" s="1"/>
    </row>
    <row r="51" spans="1:19" x14ac:dyDescent="0.25">
      <c r="A51" s="1"/>
      <c r="B51" s="1"/>
      <c r="C51" s="131"/>
      <c r="D51" s="131"/>
      <c r="E51" s="131"/>
      <c r="F51" s="131"/>
      <c r="G51" s="131"/>
      <c r="H51" s="131">
        <v>0.54690000000000005</v>
      </c>
      <c r="I51" s="131">
        <v>0</v>
      </c>
      <c r="J51" s="131">
        <v>28.714200000000002</v>
      </c>
      <c r="K51" s="131">
        <v>-35.878</v>
      </c>
      <c r="L51" s="1"/>
      <c r="M51" s="1"/>
      <c r="N51" s="1"/>
      <c r="O51" s="1"/>
      <c r="P51" s="1"/>
      <c r="Q51" s="1"/>
      <c r="R51" s="1"/>
      <c r="S51" s="1"/>
    </row>
    <row r="52" spans="1:19" x14ac:dyDescent="0.25">
      <c r="A52" s="1"/>
      <c r="B52" s="1"/>
      <c r="C52" s="131"/>
      <c r="D52" s="131"/>
      <c r="E52" s="131"/>
      <c r="F52" s="131"/>
      <c r="G52" s="131"/>
      <c r="H52" s="131">
        <v>0.61470000000000002</v>
      </c>
      <c r="I52" s="131">
        <v>0</v>
      </c>
      <c r="J52" s="131">
        <v>30.240200000000002</v>
      </c>
      <c r="K52" s="131">
        <v>-34.640999999999998</v>
      </c>
      <c r="L52" s="1"/>
      <c r="M52" s="1"/>
      <c r="N52" s="1"/>
      <c r="O52" s="1"/>
      <c r="P52" s="1"/>
      <c r="Q52" s="1"/>
      <c r="R52" s="1"/>
      <c r="S52" s="1"/>
    </row>
    <row r="53" spans="1:19" x14ac:dyDescent="0.25">
      <c r="A53" s="1"/>
      <c r="B53" s="1"/>
      <c r="C53" s="131"/>
      <c r="D53" s="131"/>
      <c r="E53" s="131"/>
      <c r="F53" s="131"/>
      <c r="G53" s="131"/>
      <c r="H53" s="131">
        <v>0.70650000000000002</v>
      </c>
      <c r="I53" s="131">
        <v>0</v>
      </c>
      <c r="J53" s="131">
        <v>33.721499999999999</v>
      </c>
      <c r="K53" s="131">
        <v>-30.694500000000001</v>
      </c>
      <c r="L53" s="1"/>
      <c r="M53" s="1"/>
      <c r="N53" s="1"/>
      <c r="O53" s="1"/>
      <c r="P53" s="1"/>
      <c r="Q53" s="1"/>
      <c r="R53" s="1"/>
      <c r="S53" s="1"/>
    </row>
    <row r="54" spans="1:19" x14ac:dyDescent="0.25">
      <c r="A54" s="1"/>
      <c r="B54" s="1"/>
      <c r="C54" s="131"/>
      <c r="D54" s="131"/>
      <c r="E54" s="131"/>
      <c r="F54" s="131"/>
      <c r="G54" s="131"/>
      <c r="H54" s="131">
        <v>0.73480000000000001</v>
      </c>
      <c r="I54" s="131">
        <v>0</v>
      </c>
      <c r="J54" s="131">
        <v>35.215000000000003</v>
      </c>
      <c r="K54" s="131">
        <v>-27.712800000000001</v>
      </c>
      <c r="L54" s="1"/>
      <c r="M54" s="1"/>
      <c r="N54" s="1"/>
      <c r="O54" s="1"/>
      <c r="P54" s="1"/>
      <c r="Q54" s="1"/>
      <c r="R54" s="1"/>
      <c r="S54" s="1"/>
    </row>
    <row r="55" spans="1:19" x14ac:dyDescent="0.25">
      <c r="A55" s="1"/>
      <c r="B55" s="1"/>
      <c r="C55" s="131"/>
      <c r="D55" s="131"/>
      <c r="E55" s="131"/>
      <c r="F55" s="131"/>
      <c r="G55" s="131"/>
      <c r="H55" s="131">
        <v>0.77659999999999996</v>
      </c>
      <c r="I55" s="131">
        <v>0</v>
      </c>
      <c r="J55" s="131">
        <v>37.226900000000001</v>
      </c>
      <c r="K55" s="131">
        <v>-22.909700000000001</v>
      </c>
      <c r="L55" s="1"/>
      <c r="M55" s="1"/>
      <c r="N55" s="1"/>
      <c r="O55" s="1"/>
      <c r="P55" s="1"/>
      <c r="Q55" s="1"/>
      <c r="R55" s="1"/>
      <c r="S55" s="1"/>
    </row>
    <row r="56" spans="1:19" x14ac:dyDescent="0.25">
      <c r="A56" s="1"/>
      <c r="B56" s="1"/>
      <c r="C56" s="131"/>
      <c r="D56" s="131"/>
      <c r="E56" s="131"/>
      <c r="F56" s="131"/>
      <c r="G56" s="131"/>
      <c r="H56" s="131">
        <v>0.78539999999999999</v>
      </c>
      <c r="I56" s="131">
        <v>0</v>
      </c>
      <c r="J56" s="131">
        <v>38.109200000000001</v>
      </c>
      <c r="K56" s="131">
        <v>-20.784600000000001</v>
      </c>
      <c r="L56" s="1"/>
      <c r="M56" s="1"/>
      <c r="N56" s="1"/>
      <c r="O56" s="1"/>
      <c r="P56" s="1"/>
      <c r="Q56" s="1"/>
      <c r="R56" s="1"/>
      <c r="S56" s="1"/>
    </row>
    <row r="57" spans="1:19" x14ac:dyDescent="0.25">
      <c r="A57" s="1"/>
      <c r="B57" s="1"/>
      <c r="C57" s="131"/>
      <c r="D57" s="131"/>
      <c r="E57" s="131"/>
      <c r="F57" s="131"/>
      <c r="G57" s="131"/>
      <c r="H57" s="131">
        <v>0.81040000000000001</v>
      </c>
      <c r="I57" s="131">
        <v>0</v>
      </c>
      <c r="J57" s="131">
        <v>39.304600000000001</v>
      </c>
      <c r="K57" s="131">
        <v>-15.0609</v>
      </c>
      <c r="L57" s="1"/>
      <c r="M57" s="1"/>
      <c r="N57" s="1"/>
      <c r="O57" s="1"/>
      <c r="P57" s="1"/>
      <c r="Q57" s="1"/>
      <c r="R57" s="1"/>
      <c r="S57" s="1"/>
    </row>
    <row r="58" spans="1:19" x14ac:dyDescent="0.25">
      <c r="A58" s="1"/>
      <c r="B58" s="1"/>
      <c r="C58" s="131"/>
      <c r="D58" s="131"/>
      <c r="E58" s="131"/>
      <c r="F58" s="131"/>
      <c r="G58" s="131"/>
      <c r="H58" s="131">
        <v>0.81459999999999999</v>
      </c>
      <c r="I58" s="131">
        <v>0</v>
      </c>
      <c r="J58" s="131">
        <v>39.392099999999999</v>
      </c>
      <c r="K58" s="131">
        <v>-13.856400000000001</v>
      </c>
      <c r="L58" s="1"/>
      <c r="M58" s="1"/>
      <c r="N58" s="1"/>
      <c r="O58" s="1"/>
      <c r="P58" s="1"/>
      <c r="Q58" s="1"/>
      <c r="R58" s="1"/>
      <c r="S58" s="1"/>
    </row>
    <row r="59" spans="1:19" x14ac:dyDescent="0.25">
      <c r="A59" s="1"/>
      <c r="B59" s="1"/>
      <c r="C59" s="131"/>
      <c r="D59" s="131"/>
      <c r="E59" s="131"/>
      <c r="F59" s="131"/>
      <c r="G59" s="131"/>
      <c r="H59" s="131">
        <v>0.81840000000000002</v>
      </c>
      <c r="I59" s="131">
        <v>0</v>
      </c>
      <c r="J59" s="131">
        <v>39.550699999999999</v>
      </c>
      <c r="K59" s="131">
        <v>-13.078200000000001</v>
      </c>
      <c r="L59" s="1"/>
      <c r="M59" s="1"/>
      <c r="N59" s="1"/>
      <c r="O59" s="1"/>
      <c r="P59" s="1"/>
      <c r="Q59" s="1"/>
      <c r="R59" s="1"/>
      <c r="S59" s="1"/>
    </row>
    <row r="60" spans="1:19" x14ac:dyDescent="0.25">
      <c r="A60" s="1"/>
      <c r="B60" s="1"/>
      <c r="C60" s="131"/>
      <c r="D60" s="131"/>
      <c r="E60" s="131"/>
      <c r="F60" s="131"/>
      <c r="G60" s="131"/>
      <c r="H60" s="131">
        <v>0.83760000000000001</v>
      </c>
      <c r="I60" s="131">
        <v>0</v>
      </c>
      <c r="J60" s="131">
        <v>41.944400000000002</v>
      </c>
      <c r="K60" s="131">
        <v>-4.8689999999999998</v>
      </c>
      <c r="L60" s="1"/>
      <c r="M60" s="1"/>
      <c r="N60" s="1"/>
      <c r="O60" s="1"/>
      <c r="P60" s="1"/>
      <c r="Q60" s="1"/>
      <c r="R60" s="1"/>
      <c r="S60" s="1"/>
    </row>
    <row r="61" spans="1:19" x14ac:dyDescent="0.25">
      <c r="A61" s="1"/>
      <c r="B61" s="1"/>
      <c r="C61" s="131"/>
      <c r="D61" s="131"/>
      <c r="E61" s="131"/>
      <c r="F61" s="131"/>
      <c r="G61" s="131"/>
      <c r="H61" s="131">
        <v>0.83799999999999997</v>
      </c>
      <c r="I61" s="131">
        <v>0</v>
      </c>
      <c r="J61" s="131">
        <v>41.439900000000002</v>
      </c>
      <c r="K61" s="131">
        <v>-2.2725</v>
      </c>
      <c r="L61" s="1"/>
      <c r="M61" s="1"/>
      <c r="N61" s="1"/>
      <c r="O61" s="1"/>
      <c r="P61" s="1"/>
      <c r="Q61" s="1"/>
      <c r="R61" s="1"/>
      <c r="S61" s="1"/>
    </row>
    <row r="62" spans="1:19" x14ac:dyDescent="0.25">
      <c r="A62" s="1"/>
      <c r="B62" s="1"/>
      <c r="C62" s="131"/>
      <c r="D62" s="131"/>
      <c r="E62" s="131"/>
      <c r="F62" s="131"/>
      <c r="G62" s="131"/>
      <c r="H62" s="131">
        <v>0.83909999999999996</v>
      </c>
      <c r="I62" s="131">
        <v>0</v>
      </c>
      <c r="J62" s="131">
        <v>40.798900000000003</v>
      </c>
      <c r="K62" s="131">
        <v>-6.9282000000000004</v>
      </c>
      <c r="L62" s="1"/>
      <c r="M62" s="1"/>
      <c r="N62" s="1"/>
      <c r="O62" s="1"/>
      <c r="P62" s="1"/>
      <c r="Q62" s="1"/>
      <c r="R62" s="1"/>
      <c r="S62" s="1"/>
    </row>
    <row r="63" spans="1:19" x14ac:dyDescent="0.25">
      <c r="A63" s="1"/>
      <c r="B63" s="1"/>
      <c r="C63" s="131"/>
      <c r="D63" s="131"/>
      <c r="E63" s="131"/>
      <c r="F63" s="131"/>
      <c r="G63" s="131"/>
      <c r="H63" s="131">
        <v>0.84550000000000003</v>
      </c>
      <c r="I63" s="131">
        <v>0</v>
      </c>
      <c r="J63" s="131">
        <v>41.912100000000002</v>
      </c>
      <c r="K63" s="131">
        <v>-3.5148000000000001</v>
      </c>
      <c r="L63" s="1"/>
      <c r="M63" s="1"/>
      <c r="N63" s="1"/>
      <c r="O63" s="1"/>
      <c r="P63" s="1"/>
      <c r="Q63" s="1"/>
      <c r="R63" s="1"/>
      <c r="S63" s="1"/>
    </row>
    <row r="64" spans="1:19" x14ac:dyDescent="0.25">
      <c r="A64" s="1"/>
      <c r="B64" s="1"/>
      <c r="C64" s="131"/>
      <c r="D64" s="131"/>
      <c r="E64" s="131"/>
      <c r="F64" s="131"/>
      <c r="G64" s="131"/>
      <c r="H64" s="131">
        <v>0.86099999999999999</v>
      </c>
      <c r="I64" s="131">
        <v>0</v>
      </c>
      <c r="J64" s="131">
        <v>42.809899999999999</v>
      </c>
      <c r="K64" s="131">
        <v>0</v>
      </c>
      <c r="L64" s="1"/>
      <c r="M64" s="1"/>
      <c r="N64" s="1"/>
      <c r="O64" s="1"/>
      <c r="P64" s="1"/>
      <c r="Q64" s="1"/>
      <c r="R64" s="1"/>
      <c r="S64" s="1"/>
    </row>
    <row r="65" spans="1:19" x14ac:dyDescent="0.25">
      <c r="A65" s="1"/>
      <c r="B65" s="1"/>
      <c r="C65" s="131"/>
      <c r="D65" s="131"/>
      <c r="E65" s="131"/>
      <c r="F65" s="131"/>
      <c r="G65" s="131"/>
      <c r="H65" s="131">
        <v>0.88</v>
      </c>
      <c r="I65" s="131">
        <v>0</v>
      </c>
      <c r="J65" s="131">
        <v>44.185000000000002</v>
      </c>
      <c r="K65" s="131">
        <v>6.6078000000000001</v>
      </c>
      <c r="L65" s="1"/>
      <c r="M65" s="1"/>
      <c r="N65" s="1"/>
      <c r="O65" s="1"/>
      <c r="P65" s="1"/>
      <c r="Q65" s="1"/>
      <c r="R65" s="1"/>
      <c r="S65" s="1"/>
    </row>
    <row r="66" spans="1:19" x14ac:dyDescent="0.25">
      <c r="A66" s="1"/>
      <c r="B66" s="1"/>
      <c r="C66" s="131"/>
      <c r="D66" s="131"/>
      <c r="E66" s="131"/>
      <c r="F66" s="131"/>
      <c r="G66" s="131"/>
      <c r="H66" s="131">
        <v>0.88070000000000004</v>
      </c>
      <c r="I66" s="131">
        <v>0</v>
      </c>
      <c r="J66" s="131">
        <v>44.3035</v>
      </c>
      <c r="K66" s="131">
        <v>6.9282000000000004</v>
      </c>
      <c r="L66" s="1"/>
      <c r="M66" s="1"/>
      <c r="N66" s="1"/>
      <c r="O66" s="1"/>
      <c r="P66" s="1"/>
      <c r="Q66" s="1"/>
      <c r="R66" s="1"/>
      <c r="S66" s="1"/>
    </row>
    <row r="67" spans="1:19" x14ac:dyDescent="0.25">
      <c r="A67" s="1"/>
      <c r="B67" s="1"/>
      <c r="C67" s="131"/>
      <c r="D67" s="131"/>
      <c r="E67" s="131"/>
      <c r="F67" s="131"/>
      <c r="G67" s="131"/>
      <c r="H67" s="131">
        <v>0.8891</v>
      </c>
      <c r="I67" s="131">
        <v>0</v>
      </c>
      <c r="J67" s="131">
        <v>45.951500000000003</v>
      </c>
      <c r="K67" s="131">
        <v>10.308199999999999</v>
      </c>
      <c r="L67" s="1"/>
      <c r="M67" s="1"/>
      <c r="N67" s="1"/>
      <c r="O67" s="1"/>
      <c r="P67" s="1"/>
      <c r="Q67" s="1"/>
      <c r="R67" s="1"/>
      <c r="S67" s="1"/>
    </row>
    <row r="68" spans="1:19" x14ac:dyDescent="0.25">
      <c r="A68" s="1"/>
      <c r="B68" s="1"/>
      <c r="C68" s="131"/>
      <c r="D68" s="131"/>
      <c r="E68" s="131"/>
      <c r="F68" s="131"/>
      <c r="G68" s="131"/>
      <c r="H68" s="131">
        <v>0.89770000000000005</v>
      </c>
      <c r="I68" s="131">
        <v>0</v>
      </c>
      <c r="J68" s="131">
        <v>47.633099999999999</v>
      </c>
      <c r="K68" s="131">
        <v>13.856400000000001</v>
      </c>
      <c r="L68" s="1"/>
      <c r="M68" s="1"/>
      <c r="N68" s="1"/>
      <c r="O68" s="1"/>
      <c r="P68" s="1"/>
      <c r="Q68" s="1"/>
      <c r="R68" s="1"/>
      <c r="S68" s="1"/>
    </row>
    <row r="69" spans="1:19" x14ac:dyDescent="0.25">
      <c r="H69" s="134">
        <v>0.89880000000000004</v>
      </c>
      <c r="I69" s="134">
        <v>0</v>
      </c>
      <c r="J69" s="134">
        <v>47.7637</v>
      </c>
      <c r="K69" s="134">
        <v>14.2658</v>
      </c>
    </row>
    <row r="70" spans="1:19" x14ac:dyDescent="0.25">
      <c r="H70" s="134">
        <v>0.91190000000000004</v>
      </c>
      <c r="I70" s="134">
        <v>0</v>
      </c>
      <c r="J70" s="134">
        <v>49.400399999999998</v>
      </c>
      <c r="K70" s="134">
        <v>20.784600000000001</v>
      </c>
    </row>
    <row r="71" spans="1:19" x14ac:dyDescent="0.25">
      <c r="H71" s="134">
        <v>0.91869999999999996</v>
      </c>
      <c r="I71" s="134">
        <v>0</v>
      </c>
      <c r="J71" s="134">
        <v>50.491399999999999</v>
      </c>
      <c r="K71" s="134">
        <v>23.397600000000001</v>
      </c>
    </row>
    <row r="72" spans="1:19" x14ac:dyDescent="0.25">
      <c r="H72" s="134">
        <v>0.92830000000000001</v>
      </c>
      <c r="I72" s="134">
        <v>0</v>
      </c>
      <c r="J72" s="134">
        <v>52.975900000000003</v>
      </c>
      <c r="K72" s="134">
        <v>27.712800000000001</v>
      </c>
    </row>
    <row r="73" spans="1:19" x14ac:dyDescent="0.25">
      <c r="H73" s="134">
        <v>0.93569999999999998</v>
      </c>
      <c r="I73" s="134">
        <v>0</v>
      </c>
      <c r="J73" s="134">
        <v>54.209699999999998</v>
      </c>
      <c r="K73" s="134">
        <v>30.813800000000001</v>
      </c>
    </row>
    <row r="74" spans="1:19" x14ac:dyDescent="0.25">
      <c r="H74" s="134">
        <v>0.94379999999999997</v>
      </c>
      <c r="I74" s="134">
        <v>0</v>
      </c>
      <c r="J74" s="134">
        <v>56.164999999999999</v>
      </c>
      <c r="K74" s="134">
        <v>34.640999999999998</v>
      </c>
    </row>
    <row r="75" spans="1:19" x14ac:dyDescent="0.25">
      <c r="H75" s="134">
        <v>0.95369999999999999</v>
      </c>
      <c r="I75" s="134">
        <v>0</v>
      </c>
      <c r="J75" s="134">
        <v>56.945599999999999</v>
      </c>
      <c r="K75" s="134">
        <v>39.931399999999996</v>
      </c>
    </row>
    <row r="76" spans="1:19" x14ac:dyDescent="0.25">
      <c r="H76" s="134">
        <v>0.95679999999999998</v>
      </c>
      <c r="I76" s="134">
        <v>0</v>
      </c>
      <c r="J76" s="134">
        <v>57.377800000000001</v>
      </c>
      <c r="K76" s="134">
        <v>41.569200000000002</v>
      </c>
    </row>
    <row r="77" spans="1:19" x14ac:dyDescent="0.25">
      <c r="H77" s="134">
        <v>0.96079999999999999</v>
      </c>
      <c r="I77" s="134">
        <v>0</v>
      </c>
      <c r="J77" s="134">
        <v>57.4756</v>
      </c>
      <c r="K77" s="134">
        <v>44.125</v>
      </c>
    </row>
    <row r="78" spans="1:19" x14ac:dyDescent="0.25">
      <c r="H78" s="134">
        <v>0.97240000000000004</v>
      </c>
      <c r="I78" s="134">
        <v>0</v>
      </c>
      <c r="J78" s="134">
        <v>58.132300000000001</v>
      </c>
      <c r="K78" s="134">
        <v>48.497399999999999</v>
      </c>
    </row>
    <row r="79" spans="1:19" x14ac:dyDescent="0.25">
      <c r="H79" s="134">
        <v>0.98029999999999995</v>
      </c>
      <c r="I79" s="134">
        <v>0</v>
      </c>
      <c r="J79" s="134">
        <v>58.665500000000002</v>
      </c>
      <c r="K79" s="134">
        <v>50.808799999999998</v>
      </c>
    </row>
    <row r="80" spans="1:19" x14ac:dyDescent="0.25">
      <c r="H80" s="134">
        <v>0.99450000000000005</v>
      </c>
      <c r="I80" s="134">
        <v>0</v>
      </c>
      <c r="J80" s="134">
        <v>59.732999999999997</v>
      </c>
      <c r="K80" s="134">
        <v>55.425600000000003</v>
      </c>
    </row>
    <row r="81" spans="8:11" x14ac:dyDescent="0.25">
      <c r="H81" s="134">
        <v>1</v>
      </c>
      <c r="I81" s="134">
        <v>0</v>
      </c>
      <c r="J81" s="134">
        <v>59.889800000000001</v>
      </c>
      <c r="K81" s="134">
        <v>56.104199999999999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R49"/>
  <sheetViews>
    <sheetView tabSelected="1" topLeftCell="AF13" zoomScaleNormal="100" workbookViewId="0">
      <selection activeCell="AQ39" sqref="AQ39"/>
    </sheetView>
  </sheetViews>
  <sheetFormatPr defaultRowHeight="15" x14ac:dyDescent="0.25"/>
  <cols>
    <col min="24" max="24" width="5.7109375" style="16" customWidth="1"/>
    <col min="25" max="28" width="6.28515625" customWidth="1"/>
    <col min="29" max="29" width="3.140625" customWidth="1"/>
    <col min="30" max="33" width="6.28515625" customWidth="1"/>
    <col min="34" max="34" width="3.42578125" customWidth="1"/>
    <col min="35" max="39" width="7.28515625" customWidth="1"/>
    <col min="40" max="40" width="10.7109375" style="16" customWidth="1"/>
    <col min="41" max="41" width="6.85546875" customWidth="1"/>
    <col min="43" max="70" width="5.28515625" style="16" customWidth="1"/>
  </cols>
  <sheetData>
    <row r="3" spans="2:46" ht="15.75" thickBot="1" x14ac:dyDescent="0.3">
      <c r="B3">
        <v>0.46879999999999999</v>
      </c>
      <c r="C3">
        <v>0.73670000000000002</v>
      </c>
      <c r="H3" s="4" t="s">
        <v>1</v>
      </c>
      <c r="I3" s="4" t="s">
        <v>2</v>
      </c>
      <c r="AB3" t="s">
        <v>15</v>
      </c>
      <c r="AG3" t="s">
        <v>16</v>
      </c>
      <c r="AL3" t="s">
        <v>17</v>
      </c>
      <c r="AN3" s="16" t="s">
        <v>18</v>
      </c>
      <c r="AO3" s="16"/>
      <c r="AP3" s="16" t="s">
        <v>16</v>
      </c>
      <c r="AR3" s="16" t="s">
        <v>19</v>
      </c>
      <c r="AT3" s="16" t="s">
        <v>17</v>
      </c>
    </row>
    <row r="4" spans="2:46" ht="15.75" thickBot="1" x14ac:dyDescent="0.3">
      <c r="B4">
        <v>0.41699999999999998</v>
      </c>
      <c r="C4">
        <v>0.70040000000000002</v>
      </c>
      <c r="G4" s="11" t="s">
        <v>0</v>
      </c>
      <c r="H4" s="13">
        <v>0.5</v>
      </c>
      <c r="I4" s="13">
        <v>0.72960000000000003</v>
      </c>
      <c r="J4" s="9"/>
      <c r="K4" s="9"/>
      <c r="M4" s="12" t="s">
        <v>5</v>
      </c>
      <c r="N4" t="s">
        <v>6</v>
      </c>
      <c r="O4" t="s">
        <v>7</v>
      </c>
      <c r="P4" s="6" t="s">
        <v>1</v>
      </c>
      <c r="Q4" s="6" t="s">
        <v>2</v>
      </c>
      <c r="S4" t="s">
        <v>9</v>
      </c>
      <c r="U4" s="142" t="s">
        <v>14</v>
      </c>
      <c r="V4" s="143"/>
      <c r="W4" s="144"/>
      <c r="X4" s="16" t="s">
        <v>10</v>
      </c>
      <c r="Y4" s="142" t="s">
        <v>11</v>
      </c>
      <c r="Z4" s="143"/>
      <c r="AA4" s="143"/>
      <c r="AB4" s="144"/>
      <c r="AD4" s="142" t="s">
        <v>12</v>
      </c>
      <c r="AE4" s="143"/>
      <c r="AF4" s="143"/>
      <c r="AG4" s="144"/>
      <c r="AI4" s="142" t="s">
        <v>13</v>
      </c>
      <c r="AJ4" s="143"/>
      <c r="AK4" s="143"/>
      <c r="AL4" s="144"/>
      <c r="AM4" s="27"/>
      <c r="AN4" s="27"/>
      <c r="AP4" s="16"/>
    </row>
    <row r="5" spans="2:46" x14ac:dyDescent="0.25">
      <c r="B5">
        <v>0.40010000000000001</v>
      </c>
      <c r="C5">
        <v>0.63019999999999998</v>
      </c>
      <c r="G5" s="11" t="s">
        <v>1</v>
      </c>
      <c r="H5" s="14">
        <v>0.40289999999999998</v>
      </c>
      <c r="I5" s="14">
        <v>0.76980000000000004</v>
      </c>
      <c r="J5" s="9" t="s">
        <v>3</v>
      </c>
      <c r="K5" s="9" t="s">
        <v>4</v>
      </c>
      <c r="M5" s="10">
        <v>0</v>
      </c>
      <c r="N5" s="8">
        <f>M5*COS($H$8)</f>
        <v>0</v>
      </c>
      <c r="O5" s="8">
        <f>M5*SIN($H$8)</f>
        <v>0</v>
      </c>
      <c r="P5" s="15">
        <f>H4</f>
        <v>0.5</v>
      </c>
      <c r="Q5" s="15">
        <f>I4</f>
        <v>0.72960000000000003</v>
      </c>
      <c r="S5">
        <v>33.159300000000002</v>
      </c>
      <c r="U5">
        <v>32.754199999999997</v>
      </c>
      <c r="V5">
        <v>36.452800000000003</v>
      </c>
      <c r="W5">
        <v>29.9726</v>
      </c>
      <c r="AB5" s="25">
        <f>AB21</f>
        <v>54.680644203227892</v>
      </c>
      <c r="AN5" s="28">
        <f xml:space="preserve">   ( Y21*AD21 + Z21*AE21 + AA21*AF21)</f>
        <v>-4918.573558</v>
      </c>
      <c r="AP5" s="32">
        <f xml:space="preserve">   AN5  /  AB5</f>
        <v>-89.950907303130279</v>
      </c>
      <c r="AR5" s="29">
        <f xml:space="preserve">  (AD21*AD21+Y21*AI21)  +  (AE21*AE21+Z21*AJ21)  +  (AF21*AF21+AA21*AK21)</f>
        <v>411389.63797233009</v>
      </c>
      <c r="AT5" s="30">
        <f>(AR5*AB5-AN5*AP5)/AB5^2</f>
        <v>7375.5252543982715</v>
      </c>
    </row>
    <row r="6" spans="2:46" x14ac:dyDescent="0.25">
      <c r="B6">
        <v>0.39550000000000002</v>
      </c>
      <c r="C6">
        <v>0.58020000000000005</v>
      </c>
      <c r="H6" s="9">
        <f>(H4-H5)^2</f>
        <v>9.4284100000000034E-3</v>
      </c>
      <c r="I6" s="9">
        <f>(I4-I5)^2</f>
        <v>1.6160400000000011E-3</v>
      </c>
      <c r="J6" s="10">
        <f>(H6+I6)^0.5</f>
        <v>0.10509257823462133</v>
      </c>
      <c r="K6" s="13">
        <f>J6/11</f>
        <v>9.5538707486019381E-3</v>
      </c>
      <c r="M6" s="10">
        <f>M5+$K$6</f>
        <v>9.5538707486019381E-3</v>
      </c>
      <c r="N6" s="8">
        <f t="shared" ref="N6:N16" si="0">M6*COS($H$8)</f>
        <v>-8.8266491425700658E-3</v>
      </c>
      <c r="O6" s="8">
        <f t="shared" ref="O6:O16" si="1">M6*SIN($H$8)</f>
        <v>3.656051311860772E-3</v>
      </c>
      <c r="P6" s="15">
        <f>P$5+N6</f>
        <v>0.49117335085742991</v>
      </c>
      <c r="Q6" s="15">
        <f>Q$5+O6</f>
        <v>0.73325605131186078</v>
      </c>
      <c r="S6">
        <v>32.2637</v>
      </c>
      <c r="U6">
        <v>32.443199999999997</v>
      </c>
      <c r="V6">
        <v>36.0398</v>
      </c>
      <c r="W6">
        <v>29.943999999999999</v>
      </c>
      <c r="X6" s="21">
        <f>SQRT((U6-U5)^2 + (V6 - V5)^2 + (W6 -W5 )^2)</f>
        <v>0.51779142518972165</v>
      </c>
      <c r="Y6" s="17"/>
      <c r="Z6" s="17"/>
      <c r="AA6" s="17"/>
      <c r="AB6" s="25">
        <f t="shared" ref="AB6:AB16" si="2">AB22</f>
        <v>54.157341456260568</v>
      </c>
      <c r="AG6" s="31">
        <f>(AB6-AB5)/$K$6</f>
        <v>-54.773898531535181</v>
      </c>
      <c r="AN6" s="28">
        <f t="shared" ref="AN6:AN16" si="3" xml:space="preserve">   ( Y22*AD22 + Z22*AE22 + AA22*AF22)</f>
        <v>-1011.8935810799999</v>
      </c>
      <c r="AP6" s="32">
        <f t="shared" ref="AP6:AP16" si="4" xml:space="preserve">   AN6  /  AB6</f>
        <v>-18.684328917756087</v>
      </c>
      <c r="AR6" s="29">
        <f t="shared" ref="AR6:AR16" si="5" xml:space="preserve">  (AD22*AD22+Y22*AI22)  +  (AE22*AE22+Z22*AJ22)  +  (AF22*AF22+AA22*AK22)</f>
        <v>408720.10874377005</v>
      </c>
      <c r="AT6" s="30">
        <f t="shared" ref="AT6:AT16" si="6">(AR6*AB6-AN6*AP6)/AB6^2</f>
        <v>7540.4551555854787</v>
      </c>
    </row>
    <row r="7" spans="2:46" x14ac:dyDescent="0.25">
      <c r="J7" s="10"/>
      <c r="M7" s="10">
        <f t="shared" ref="M7:M16" si="7">M6+$K$6</f>
        <v>1.9107741497203876E-2</v>
      </c>
      <c r="N7" s="8">
        <f t="shared" si="0"/>
        <v>-1.7653298285140132E-2</v>
      </c>
      <c r="O7" s="8">
        <f t="shared" si="1"/>
        <v>7.312102623721544E-3</v>
      </c>
      <c r="P7" s="15">
        <f t="shared" ref="P7:P16" si="8">P$5+N7</f>
        <v>0.48234670171485988</v>
      </c>
      <c r="Q7" s="15">
        <f t="shared" ref="Q7:Q16" si="9">Q$5+O7</f>
        <v>0.73691210262372153</v>
      </c>
      <c r="S7">
        <v>31.368400000000001</v>
      </c>
      <c r="U7">
        <v>32.1297</v>
      </c>
      <c r="V7">
        <v>35.632199999999997</v>
      </c>
      <c r="W7">
        <v>29.858599999999999</v>
      </c>
      <c r="X7" s="21">
        <f t="shared" ref="X7:X15" si="10">SQRT((U7-U6)^2 + (V7 - V6)^2 + (W7 -W6 )^2)</f>
        <v>0.52126113417365028</v>
      </c>
      <c r="Y7" s="17"/>
      <c r="Z7" s="17"/>
      <c r="AA7" s="17"/>
      <c r="AB7" s="25">
        <f t="shared" si="2"/>
        <v>54.33342253613332</v>
      </c>
      <c r="AD7" s="17"/>
      <c r="AE7" s="17"/>
      <c r="AF7" s="17"/>
      <c r="AG7" s="31">
        <f t="shared" ref="AG7:AG16" si="11">(AB7-AB6)/$K$6</f>
        <v>18.430339336390819</v>
      </c>
      <c r="AL7" s="30">
        <f>(AG7-AG6)/$K$6</f>
        <v>7662.2596007632101</v>
      </c>
      <c r="AM7" s="26"/>
      <c r="AN7" s="28">
        <f t="shared" si="3"/>
        <v>2911.5151986499995</v>
      </c>
      <c r="AP7" s="32">
        <f t="shared" si="4"/>
        <v>53.58608132432218</v>
      </c>
      <c r="AR7" s="29">
        <f t="shared" si="5"/>
        <v>406133.71863330994</v>
      </c>
      <c r="AT7" s="30">
        <f t="shared" si="6"/>
        <v>7421.9924256277409</v>
      </c>
    </row>
    <row r="8" spans="2:46" x14ac:dyDescent="0.25">
      <c r="B8">
        <v>0.40289999999999998</v>
      </c>
      <c r="C8">
        <v>0.76980000000000004</v>
      </c>
      <c r="G8" t="s">
        <v>8</v>
      </c>
      <c r="H8" s="5">
        <v>2.7488999999999999</v>
      </c>
      <c r="J8" s="10"/>
      <c r="M8" s="10">
        <f t="shared" si="7"/>
        <v>2.8661612245805816E-2</v>
      </c>
      <c r="N8" s="8">
        <f t="shared" si="0"/>
        <v>-2.6479947427710201E-2</v>
      </c>
      <c r="O8" s="8">
        <f t="shared" si="1"/>
        <v>1.0968153935582318E-2</v>
      </c>
      <c r="P8" s="15">
        <f t="shared" si="8"/>
        <v>0.4735200525722898</v>
      </c>
      <c r="Q8" s="15">
        <f t="shared" si="9"/>
        <v>0.7405681539355824</v>
      </c>
      <c r="S8">
        <v>30.493300000000001</v>
      </c>
      <c r="U8">
        <v>31.8093</v>
      </c>
      <c r="V8">
        <v>35.246000000000002</v>
      </c>
      <c r="W8">
        <v>29.7182</v>
      </c>
      <c r="X8" s="21">
        <f t="shared" si="10"/>
        <v>0.52107462037600316</v>
      </c>
      <c r="Y8" s="17"/>
      <c r="Z8" s="17"/>
      <c r="AA8" s="17"/>
      <c r="AB8" s="25">
        <f t="shared" si="2"/>
        <v>55.17145285688968</v>
      </c>
      <c r="AD8" s="17"/>
      <c r="AE8" s="17"/>
      <c r="AF8" s="17"/>
      <c r="AG8" s="31">
        <f t="shared" si="11"/>
        <v>87.716313398838139</v>
      </c>
      <c r="AI8" s="22"/>
      <c r="AJ8" s="22"/>
      <c r="AK8" s="22"/>
      <c r="AL8" s="30">
        <f t="shared" ref="AL8:AL16" si="12">(AG8-AG7)/$K$6</f>
        <v>7252.1364257085288</v>
      </c>
      <c r="AM8" s="26"/>
      <c r="AN8" s="28">
        <f t="shared" si="3"/>
        <v>6768.7440720100003</v>
      </c>
      <c r="AP8" s="32">
        <f t="shared" si="4"/>
        <v>122.68562311686044</v>
      </c>
      <c r="AR8" s="29">
        <f t="shared" si="5"/>
        <v>403637.54901202</v>
      </c>
      <c r="AT8" s="30">
        <f t="shared" si="6"/>
        <v>7043.240059318503</v>
      </c>
    </row>
    <row r="9" spans="2:46" x14ac:dyDescent="0.25">
      <c r="B9">
        <v>0.40479999999999999</v>
      </c>
      <c r="C9">
        <v>0.73060000000000003</v>
      </c>
      <c r="J9" s="10"/>
      <c r="M9" s="10">
        <f t="shared" si="7"/>
        <v>3.8215482994407753E-2</v>
      </c>
      <c r="N9" s="8">
        <f t="shared" si="0"/>
        <v>-3.5306596570280263E-2</v>
      </c>
      <c r="O9" s="8">
        <f t="shared" si="1"/>
        <v>1.4624205247443088E-2</v>
      </c>
      <c r="P9" s="15">
        <f t="shared" si="8"/>
        <v>0.46469340342971976</v>
      </c>
      <c r="Q9" s="15">
        <f t="shared" si="9"/>
        <v>0.74422420524744315</v>
      </c>
      <c r="S9">
        <v>29.6282</v>
      </c>
      <c r="U9">
        <v>31.488700000000001</v>
      </c>
      <c r="V9">
        <v>34.869900000000001</v>
      </c>
      <c r="W9">
        <v>29.522200000000002</v>
      </c>
      <c r="X9" s="21">
        <f>SQRT((U9-U8)^2 + (V9 - V8)^2 + (W9 -W8 )^2)</f>
        <v>0.53164985657855601</v>
      </c>
      <c r="Y9" s="17"/>
      <c r="Z9" s="17"/>
      <c r="AA9" s="17"/>
      <c r="AB9" s="25">
        <f t="shared" si="2"/>
        <v>56.654661917092049</v>
      </c>
      <c r="AD9" s="17"/>
      <c r="AE9" s="17"/>
      <c r="AF9" s="17"/>
      <c r="AG9" s="31">
        <f t="shared" si="11"/>
        <v>155.2469254850883</v>
      </c>
      <c r="AI9" s="22"/>
      <c r="AJ9" s="22"/>
      <c r="AK9" s="22"/>
      <c r="AL9" s="30">
        <f t="shared" si="12"/>
        <v>7068.4033585164652</v>
      </c>
      <c r="AM9" s="26"/>
      <c r="AN9" s="28">
        <f t="shared" si="3"/>
        <v>10601.41248313</v>
      </c>
      <c r="AP9" s="32">
        <f t="shared" si="4"/>
        <v>187.12339151620068</v>
      </c>
      <c r="AR9" s="29">
        <f t="shared" si="5"/>
        <v>401246.64632919006</v>
      </c>
      <c r="AT9" s="30">
        <f t="shared" si="6"/>
        <v>6464.2779655556824</v>
      </c>
    </row>
    <row r="10" spans="2:46" x14ac:dyDescent="0.25">
      <c r="B10">
        <v>0.40870000000000001</v>
      </c>
      <c r="C10">
        <v>0.69530000000000003</v>
      </c>
      <c r="M10" s="10">
        <f t="shared" si="7"/>
        <v>4.7769353743009689E-2</v>
      </c>
      <c r="N10" s="8">
        <f t="shared" si="0"/>
        <v>-4.4133245712850329E-2</v>
      </c>
      <c r="O10" s="8">
        <f t="shared" si="1"/>
        <v>1.8280256559303862E-2</v>
      </c>
      <c r="P10" s="15">
        <f t="shared" si="8"/>
        <v>0.45586675428714968</v>
      </c>
      <c r="Q10" s="15">
        <f t="shared" si="9"/>
        <v>0.7478802565593039</v>
      </c>
      <c r="S10">
        <v>28.773</v>
      </c>
      <c r="U10">
        <v>31.160299999999999</v>
      </c>
      <c r="V10">
        <v>34.508899999999997</v>
      </c>
      <c r="W10">
        <v>29.270600000000002</v>
      </c>
      <c r="X10" s="21">
        <f t="shared" si="10"/>
        <v>0.54906294721097715</v>
      </c>
      <c r="Y10" s="17"/>
      <c r="Z10" s="17"/>
      <c r="AA10" s="17"/>
      <c r="AB10" s="25">
        <f t="shared" si="2"/>
        <v>58.716305766797014</v>
      </c>
      <c r="AD10" s="17"/>
      <c r="AE10" s="17"/>
      <c r="AF10" s="17"/>
      <c r="AG10" s="31">
        <f t="shared" si="11"/>
        <v>215.79147383866942</v>
      </c>
      <c r="AI10" s="22"/>
      <c r="AJ10" s="22"/>
      <c r="AK10" s="22"/>
      <c r="AL10" s="30">
        <f t="shared" si="12"/>
        <v>6337.174737521008</v>
      </c>
      <c r="AM10" s="26"/>
      <c r="AN10" s="28">
        <f t="shared" si="3"/>
        <v>14412.767831379999</v>
      </c>
      <c r="AP10" s="32">
        <f t="shared" si="4"/>
        <v>245.46448628125634</v>
      </c>
      <c r="AR10" s="29">
        <f t="shared" si="5"/>
        <v>398928.50552060001</v>
      </c>
      <c r="AT10" s="30">
        <f t="shared" si="6"/>
        <v>5768.0006783872595</v>
      </c>
    </row>
    <row r="11" spans="2:46" x14ac:dyDescent="0.25">
      <c r="B11">
        <v>0.41199999999999998</v>
      </c>
      <c r="C11">
        <v>0.6593</v>
      </c>
      <c r="M11" s="10">
        <f t="shared" si="7"/>
        <v>5.7323224491611625E-2</v>
      </c>
      <c r="N11" s="8">
        <f t="shared" si="0"/>
        <v>-5.2959894855420395E-2</v>
      </c>
      <c r="O11" s="8">
        <f t="shared" si="1"/>
        <v>2.1936307871164632E-2</v>
      </c>
      <c r="P11" s="15">
        <f t="shared" si="8"/>
        <v>0.44704010514457959</v>
      </c>
      <c r="Q11" s="15">
        <f t="shared" si="9"/>
        <v>0.75153630787116465</v>
      </c>
      <c r="S11">
        <v>27.918199999999999</v>
      </c>
      <c r="U11">
        <v>30.83</v>
      </c>
      <c r="V11">
        <v>34.152000000000001</v>
      </c>
      <c r="W11">
        <v>28.959599999999998</v>
      </c>
      <c r="X11" s="21">
        <f t="shared" si="10"/>
        <v>0.57723192912381416</v>
      </c>
      <c r="Y11" s="17"/>
      <c r="Z11" s="17"/>
      <c r="AA11" s="17"/>
      <c r="AB11" s="25">
        <f t="shared" si="2"/>
        <v>61.342693732913297</v>
      </c>
      <c r="AD11" s="17"/>
      <c r="AE11" s="17"/>
      <c r="AF11" s="17"/>
      <c r="AG11" s="31">
        <f t="shared" si="11"/>
        <v>274.90302467202781</v>
      </c>
      <c r="AI11" s="22"/>
      <c r="AJ11" s="22"/>
      <c r="AK11" s="22"/>
      <c r="AL11" s="30">
        <f t="shared" si="12"/>
        <v>6187.1834347359636</v>
      </c>
      <c r="AM11" s="26"/>
      <c r="AN11" s="28">
        <f t="shared" si="3"/>
        <v>18244.183079140003</v>
      </c>
      <c r="AP11" s="32">
        <f t="shared" si="4"/>
        <v>297.4141168070538</v>
      </c>
      <c r="AR11" s="29">
        <f t="shared" si="5"/>
        <v>396698.02420828008</v>
      </c>
      <c r="AT11" s="30">
        <f t="shared" si="6"/>
        <v>5024.9320428322362</v>
      </c>
    </row>
    <row r="12" spans="2:46" x14ac:dyDescent="0.25">
      <c r="M12" s="10">
        <f t="shared" si="7"/>
        <v>6.6877095240213569E-2</v>
      </c>
      <c r="N12" s="8">
        <f t="shared" si="0"/>
        <v>-6.1786543997990467E-2</v>
      </c>
      <c r="O12" s="8">
        <f t="shared" si="1"/>
        <v>2.5592359183025406E-2</v>
      </c>
      <c r="P12" s="15">
        <f t="shared" si="8"/>
        <v>0.43821345600200956</v>
      </c>
      <c r="Q12" s="15">
        <f t="shared" si="9"/>
        <v>0.75519235918302541</v>
      </c>
      <c r="S12">
        <v>27.082899999999999</v>
      </c>
      <c r="U12">
        <v>30.494599999999998</v>
      </c>
      <c r="V12">
        <v>33.814599999999999</v>
      </c>
      <c r="W12">
        <v>28.596299999999999</v>
      </c>
      <c r="X12" s="21">
        <f t="shared" si="10"/>
        <v>0.5985973688548929</v>
      </c>
      <c r="Y12" s="17"/>
      <c r="Z12" s="17"/>
      <c r="AA12" s="17"/>
      <c r="AB12" s="25">
        <f t="shared" si="2"/>
        <v>64.389231657009233</v>
      </c>
      <c r="AD12" s="17"/>
      <c r="AE12" s="17"/>
      <c r="AF12" s="17"/>
      <c r="AG12" s="31">
        <f t="shared" si="11"/>
        <v>318.87996020270111</v>
      </c>
      <c r="AI12" s="22"/>
      <c r="AJ12" s="22"/>
      <c r="AK12" s="22"/>
      <c r="AL12" s="30">
        <f t="shared" si="12"/>
        <v>4603.0490350844084</v>
      </c>
      <c r="AM12" s="26"/>
      <c r="AN12" s="28">
        <f t="shared" si="3"/>
        <v>22012.92638483</v>
      </c>
      <c r="AP12" s="32">
        <f t="shared" si="4"/>
        <v>341.87279174395513</v>
      </c>
      <c r="AR12" s="29">
        <f t="shared" si="5"/>
        <v>394563.75970724999</v>
      </c>
      <c r="AT12" s="30">
        <f t="shared" si="6"/>
        <v>4312.6272332559511</v>
      </c>
    </row>
    <row r="13" spans="2:46" x14ac:dyDescent="0.25">
      <c r="M13" s="10">
        <f t="shared" si="7"/>
        <v>7.6430965988815505E-2</v>
      </c>
      <c r="N13" s="8">
        <f t="shared" si="0"/>
        <v>-7.0613193140560526E-2</v>
      </c>
      <c r="O13" s="8">
        <f t="shared" si="1"/>
        <v>2.9248410494886176E-2</v>
      </c>
      <c r="P13" s="15">
        <f t="shared" si="8"/>
        <v>0.42938680685943947</v>
      </c>
      <c r="Q13" s="15">
        <f t="shared" si="9"/>
        <v>0.75884841049488616</v>
      </c>
      <c r="S13">
        <v>26.2577</v>
      </c>
      <c r="U13">
        <v>30.1601</v>
      </c>
      <c r="V13">
        <v>33.485500000000002</v>
      </c>
      <c r="W13">
        <v>28.177299999999999</v>
      </c>
      <c r="X13" s="21">
        <f t="shared" si="10"/>
        <v>0.62909304558228685</v>
      </c>
      <c r="Y13" s="17"/>
      <c r="Z13" s="17"/>
      <c r="AA13" s="17"/>
      <c r="AB13" s="25">
        <f t="shared" si="2"/>
        <v>67.833647594243374</v>
      </c>
      <c r="AD13" s="17"/>
      <c r="AE13" s="17"/>
      <c r="AF13" s="17"/>
      <c r="AG13" s="31">
        <f t="shared" si="11"/>
        <v>360.52569977861356</v>
      </c>
      <c r="AI13" s="22"/>
      <c r="AJ13" s="22"/>
      <c r="AK13" s="22"/>
      <c r="AL13" s="30">
        <f t="shared" si="12"/>
        <v>4359.0436454257724</v>
      </c>
      <c r="AM13" s="26"/>
      <c r="AN13" s="28">
        <f t="shared" si="3"/>
        <v>25761.154375009995</v>
      </c>
      <c r="AP13" s="32">
        <f t="shared" si="4"/>
        <v>379.76955815650678</v>
      </c>
      <c r="AR13" s="29">
        <f t="shared" si="5"/>
        <v>392536.73327567003</v>
      </c>
      <c r="AT13" s="30">
        <f t="shared" si="6"/>
        <v>3660.5994927265915</v>
      </c>
    </row>
    <row r="14" spans="2:46" x14ac:dyDescent="0.25">
      <c r="M14" s="10">
        <f t="shared" si="7"/>
        <v>8.5984836737417442E-2</v>
      </c>
      <c r="N14" s="8">
        <f t="shared" si="0"/>
        <v>-7.9439842283130599E-2</v>
      </c>
      <c r="O14" s="8">
        <f t="shared" si="1"/>
        <v>3.290446180674695E-2</v>
      </c>
      <c r="P14" s="15">
        <f t="shared" si="8"/>
        <v>0.42056015771686939</v>
      </c>
      <c r="Q14" s="15">
        <f t="shared" si="9"/>
        <v>0.76250446180674702</v>
      </c>
      <c r="S14">
        <v>25.442599999999999</v>
      </c>
      <c r="U14">
        <v>29.819099999999999</v>
      </c>
      <c r="V14">
        <v>33.170099999999998</v>
      </c>
      <c r="W14">
        <v>27.7028</v>
      </c>
      <c r="X14" s="21">
        <f t="shared" si="10"/>
        <v>0.66400934481376261</v>
      </c>
      <c r="Y14" s="17"/>
      <c r="Z14" s="17"/>
      <c r="AA14" s="17"/>
      <c r="AB14" s="25">
        <f t="shared" si="2"/>
        <v>71.605142611267809</v>
      </c>
      <c r="AD14" s="17"/>
      <c r="AE14" s="17"/>
      <c r="AF14" s="17"/>
      <c r="AG14" s="31">
        <f t="shared" si="11"/>
        <v>394.76094205862427</v>
      </c>
      <c r="AI14" s="22"/>
      <c r="AJ14" s="22"/>
      <c r="AK14" s="22"/>
      <c r="AL14" s="30">
        <f t="shared" si="12"/>
        <v>3583.3897255748943</v>
      </c>
      <c r="AM14" s="26"/>
      <c r="AN14" s="28">
        <f t="shared" si="3"/>
        <v>29490.99823144</v>
      </c>
      <c r="AP14" s="32">
        <f t="shared" si="4"/>
        <v>411.8558689498272</v>
      </c>
      <c r="AR14" s="29">
        <f t="shared" si="5"/>
        <v>390591.11695527995</v>
      </c>
      <c r="AT14" s="30">
        <f t="shared" si="6"/>
        <v>3085.8937236735774</v>
      </c>
    </row>
    <row r="15" spans="2:46" x14ac:dyDescent="0.25">
      <c r="B15">
        <v>0.43590000000000001</v>
      </c>
      <c r="C15">
        <v>0.72470000000000001</v>
      </c>
      <c r="M15" s="10">
        <f t="shared" si="7"/>
        <v>9.5538707486019378E-2</v>
      </c>
      <c r="N15" s="8">
        <f t="shared" si="0"/>
        <v>-8.8266491425700658E-2</v>
      </c>
      <c r="O15" s="8">
        <f t="shared" si="1"/>
        <v>3.6560513118607724E-2</v>
      </c>
      <c r="P15" s="15">
        <f t="shared" si="8"/>
        <v>0.41173350857429936</v>
      </c>
      <c r="Q15" s="15">
        <f t="shared" si="9"/>
        <v>0.76616051311860778</v>
      </c>
      <c r="S15">
        <v>24.628799999999998</v>
      </c>
      <c r="U15">
        <v>29.473500000000001</v>
      </c>
      <c r="V15">
        <v>32.860399999999998</v>
      </c>
      <c r="W15">
        <v>27.166399999999999</v>
      </c>
      <c r="X15" s="21">
        <f t="shared" si="10"/>
        <v>0.7092802055605375</v>
      </c>
      <c r="Y15" s="17"/>
      <c r="Z15" s="17"/>
      <c r="AA15" s="17"/>
      <c r="AB15" s="25">
        <f t="shared" si="2"/>
        <v>75.707113160455407</v>
      </c>
      <c r="AD15" s="17"/>
      <c r="AE15" s="17"/>
      <c r="AF15" s="17"/>
      <c r="AG15" s="31">
        <f t="shared" si="11"/>
        <v>429.35168971046193</v>
      </c>
      <c r="AI15" s="22"/>
      <c r="AJ15" s="22"/>
      <c r="AK15" s="22"/>
      <c r="AL15" s="30">
        <f t="shared" si="12"/>
        <v>3620.6003369785471</v>
      </c>
      <c r="AM15" s="26"/>
      <c r="AN15" s="28">
        <f t="shared" si="3"/>
        <v>33244.644067709996</v>
      </c>
      <c r="AP15" s="32">
        <f t="shared" si="4"/>
        <v>439.12180348563192</v>
      </c>
      <c r="AR15" s="29">
        <f t="shared" si="5"/>
        <v>388726.77902115003</v>
      </c>
      <c r="AT15" s="30">
        <f t="shared" si="6"/>
        <v>2587.588042215843</v>
      </c>
    </row>
    <row r="16" spans="2:46" x14ac:dyDescent="0.25">
      <c r="B16">
        <v>0.41499999999999998</v>
      </c>
      <c r="C16">
        <v>0.69620000000000004</v>
      </c>
      <c r="M16" s="10">
        <f t="shared" si="7"/>
        <v>0.10509257823462131</v>
      </c>
      <c r="N16" s="8">
        <f t="shared" si="0"/>
        <v>-9.709314056827073E-2</v>
      </c>
      <c r="O16" s="8">
        <f t="shared" si="1"/>
        <v>4.021656443046849E-2</v>
      </c>
      <c r="P16" s="15">
        <f t="shared" si="8"/>
        <v>0.40290685943172927</v>
      </c>
      <c r="Q16" s="15">
        <f t="shared" si="9"/>
        <v>0.76981656443046853</v>
      </c>
      <c r="S16">
        <v>23.834800000000001</v>
      </c>
      <c r="U16">
        <v>29.131900000000002</v>
      </c>
      <c r="V16">
        <v>32.562399999999997</v>
      </c>
      <c r="W16">
        <v>26.580200000000001</v>
      </c>
      <c r="X16" s="21">
        <f>SQRT((U16-U15)^2 + (V16 - V15)^2 + (W16 -W15 )^2)</f>
        <v>0.74102968901387378</v>
      </c>
      <c r="Y16" s="23"/>
      <c r="Z16" s="23"/>
      <c r="AA16" s="23"/>
      <c r="AB16" s="25">
        <f t="shared" si="2"/>
        <v>80.002676581349448</v>
      </c>
      <c r="AC16" s="1"/>
      <c r="AD16" s="23"/>
      <c r="AE16" s="23"/>
      <c r="AF16" s="23"/>
      <c r="AG16" s="31">
        <f t="shared" si="11"/>
        <v>449.61498160550587</v>
      </c>
      <c r="AH16" s="1"/>
      <c r="AI16" s="24"/>
      <c r="AJ16" s="24"/>
      <c r="AK16" s="24"/>
      <c r="AL16" s="30">
        <f t="shared" si="12"/>
        <v>2120.9510185187683</v>
      </c>
      <c r="AM16" s="26"/>
      <c r="AN16" s="28">
        <f t="shared" si="3"/>
        <v>36938.803418269999</v>
      </c>
      <c r="AP16" s="32">
        <f t="shared" si="4"/>
        <v>461.71959485267178</v>
      </c>
      <c r="AR16" s="29">
        <f t="shared" si="5"/>
        <v>386987.07264338003</v>
      </c>
      <c r="AT16" s="30">
        <f t="shared" si="6"/>
        <v>2172.4534203019666</v>
      </c>
    </row>
    <row r="17" spans="2:49" x14ac:dyDescent="0.25">
      <c r="B17">
        <v>0.40460000000000002</v>
      </c>
      <c r="C17">
        <v>0.65920000000000001</v>
      </c>
      <c r="X17" s="21"/>
      <c r="AB17" s="18"/>
      <c r="AL17" s="20"/>
      <c r="AM17" s="20"/>
      <c r="AN17" s="20"/>
    </row>
    <row r="18" spans="2:49" x14ac:dyDescent="0.25">
      <c r="B18">
        <v>0.39960000000000001</v>
      </c>
      <c r="C18">
        <v>0.62649999999999995</v>
      </c>
      <c r="S18">
        <f>MAX(S5:S16)</f>
        <v>33.159300000000002</v>
      </c>
      <c r="X18" s="21">
        <f>SUM(X6:X16)</f>
        <v>6.5600815664780745</v>
      </c>
      <c r="AB18" s="18"/>
      <c r="AL18" s="20"/>
      <c r="AM18" s="20"/>
      <c r="AN18" s="20"/>
    </row>
    <row r="19" spans="2:49" x14ac:dyDescent="0.25">
      <c r="AB19" s="18"/>
      <c r="AL19" s="20"/>
      <c r="AM19" s="20"/>
      <c r="AN19" s="20"/>
    </row>
    <row r="20" spans="2:49" x14ac:dyDescent="0.25">
      <c r="B20">
        <v>0.40799999999999997</v>
      </c>
      <c r="C20">
        <v>0.70040000000000002</v>
      </c>
      <c r="AB20" s="18"/>
      <c r="AL20" s="20"/>
      <c r="AM20" s="20"/>
      <c r="AN20" s="20"/>
    </row>
    <row r="21" spans="2:49" x14ac:dyDescent="0.25">
      <c r="B21">
        <v>0.41049999999999998</v>
      </c>
      <c r="C21">
        <v>0.68310000000000004</v>
      </c>
      <c r="U21" s="7">
        <f t="shared" ref="U21:W32" si="13">U5</f>
        <v>32.754199999999997</v>
      </c>
      <c r="V21" s="7">
        <f t="shared" si="13"/>
        <v>36.452800000000003</v>
      </c>
      <c r="W21" s="7">
        <f t="shared" si="13"/>
        <v>29.9726</v>
      </c>
      <c r="Y21" s="19">
        <v>-32.140599999999999</v>
      </c>
      <c r="Z21" s="19">
        <v>-44.237400000000001</v>
      </c>
      <c r="AA21" s="19">
        <v>-8.4400000000000003E-2</v>
      </c>
      <c r="AB21" s="20">
        <f>SQRT(Y21^2 + Z21^2 + AA21^2)</f>
        <v>54.680644203227892</v>
      </c>
      <c r="AD21" s="19">
        <v>-56.847900000000003</v>
      </c>
      <c r="AE21" s="19">
        <v>153.65770000000001</v>
      </c>
      <c r="AF21" s="19">
        <v>-612.77210000000002</v>
      </c>
      <c r="AG21" s="20">
        <f>SQRT(AD21^2 + AE21^2 + AF21^2)</f>
        <v>634.29647566584356</v>
      </c>
      <c r="AI21" s="7">
        <v>347.94110000000001</v>
      </c>
      <c r="AJ21" s="7">
        <v>-457.55560000000003</v>
      </c>
      <c r="AK21" s="7">
        <v>4.9223999999999997</v>
      </c>
      <c r="AL21" s="20">
        <f t="shared" ref="AL21:AL32" si="14">SQRT(AI21^2 + AJ21^2 + AK21^2)</f>
        <v>574.84290565538856</v>
      </c>
      <c r="AM21" s="20"/>
      <c r="AN21" s="20"/>
    </row>
    <row r="22" spans="2:49" x14ac:dyDescent="0.25">
      <c r="B22">
        <v>0.41199999999999998</v>
      </c>
      <c r="C22">
        <v>0.66510000000000002</v>
      </c>
      <c r="U22" s="7">
        <f t="shared" si="13"/>
        <v>32.443199999999997</v>
      </c>
      <c r="V22" s="7">
        <f t="shared" si="13"/>
        <v>36.0398</v>
      </c>
      <c r="W22" s="7">
        <f t="shared" si="13"/>
        <v>29.943999999999999</v>
      </c>
      <c r="Y22" s="19">
        <v>-32.664099999999998</v>
      </c>
      <c r="Z22" s="19">
        <v>-42.790399999999998</v>
      </c>
      <c r="AA22" s="19">
        <v>-5.9207999999999998</v>
      </c>
      <c r="AB22" s="20">
        <f t="shared" ref="AB22:AB32" si="15">SQRT(Y22^2 + Z22^2 + AA22^2)</f>
        <v>54.157341456260568</v>
      </c>
      <c r="AD22" s="19">
        <v>-53.501199999999997</v>
      </c>
      <c r="AE22" s="19">
        <v>149.26939999999999</v>
      </c>
      <c r="AF22" s="19">
        <v>-612.72720000000004</v>
      </c>
      <c r="AG22" s="20">
        <f t="shared" ref="AG22:AG32" si="16">SQRT(AD22^2 + AE22^2 + AF22^2)</f>
        <v>632.9125957015234</v>
      </c>
      <c r="AI22" s="7">
        <v>351.04669999999999</v>
      </c>
      <c r="AJ22" s="7">
        <v>-458.86430000000001</v>
      </c>
      <c r="AK22" s="7">
        <v>4.4939</v>
      </c>
      <c r="AL22" s="20">
        <f t="shared" si="14"/>
        <v>577.76329628368569</v>
      </c>
      <c r="AM22" s="20"/>
      <c r="AN22" s="20"/>
      <c r="AP22">
        <v>9.9612999999999996</v>
      </c>
      <c r="AQ22" s="16">
        <f t="shared" ref="AQ22:AQ27" si="17">(AP22-10)*10</f>
        <v>-0.38700000000000401</v>
      </c>
      <c r="AS22" s="16">
        <v>9.9600000000000009</v>
      </c>
      <c r="AT22" s="16">
        <f t="shared" ref="AT22:AT27" si="18">(AS22-10)*10</f>
        <v>-0.39999999999999147</v>
      </c>
      <c r="AV22" s="16">
        <v>10.1142</v>
      </c>
      <c r="AW22" s="16">
        <f t="shared" ref="AW22:AW27" si="19">(AV22-10)*10</f>
        <v>1.142000000000003</v>
      </c>
    </row>
    <row r="23" spans="2:49" x14ac:dyDescent="0.25">
      <c r="B23">
        <v>0.41439999999999999</v>
      </c>
      <c r="C23">
        <v>0.64610000000000001</v>
      </c>
      <c r="U23" s="7">
        <f t="shared" si="13"/>
        <v>32.1297</v>
      </c>
      <c r="V23" s="7">
        <f t="shared" si="13"/>
        <v>35.632199999999997</v>
      </c>
      <c r="W23" s="7">
        <f t="shared" si="13"/>
        <v>29.858599999999999</v>
      </c>
      <c r="Y23" s="19">
        <v>-33.166800000000002</v>
      </c>
      <c r="Z23" s="19">
        <v>-41.379899999999999</v>
      </c>
      <c r="AA23" s="19">
        <v>-11.8232</v>
      </c>
      <c r="AB23" s="20">
        <f t="shared" si="15"/>
        <v>54.33342253613332</v>
      </c>
      <c r="AD23" s="19">
        <v>-50.132899999999999</v>
      </c>
      <c r="AE23" s="19">
        <v>144.88050000000001</v>
      </c>
      <c r="AF23" s="19">
        <v>-612.68589999999995</v>
      </c>
      <c r="AG23" s="20">
        <f t="shared" si="16"/>
        <v>631.57555288458559</v>
      </c>
      <c r="AI23" s="7">
        <v>354.14710000000002</v>
      </c>
      <c r="AJ23" s="7">
        <v>-460.13159999999999</v>
      </c>
      <c r="AK23" s="7">
        <v>4.0796000000000001</v>
      </c>
      <c r="AL23" s="20">
        <f t="shared" si="14"/>
        <v>580.65299525028718</v>
      </c>
      <c r="AM23" s="20"/>
      <c r="AN23" s="20"/>
      <c r="AP23">
        <v>9.9275000000000002</v>
      </c>
      <c r="AQ23" s="16">
        <f t="shared" si="17"/>
        <v>-0.72499999999999787</v>
      </c>
      <c r="AS23" s="16">
        <v>9.7832000000000008</v>
      </c>
      <c r="AT23" s="16">
        <f t="shared" si="18"/>
        <v>-2.1679999999999922</v>
      </c>
      <c r="AV23" s="16">
        <v>10.0741</v>
      </c>
      <c r="AW23" s="16">
        <f t="shared" si="19"/>
        <v>0.74099999999999611</v>
      </c>
    </row>
    <row r="24" spans="2:49" x14ac:dyDescent="0.25">
      <c r="U24" s="7">
        <f t="shared" si="13"/>
        <v>31.8093</v>
      </c>
      <c r="V24" s="7">
        <f t="shared" si="13"/>
        <v>35.246000000000002</v>
      </c>
      <c r="W24" s="7">
        <f t="shared" si="13"/>
        <v>29.7182</v>
      </c>
      <c r="Y24" s="19">
        <v>-33.625700000000002</v>
      </c>
      <c r="Z24" s="19">
        <v>-40.017099999999999</v>
      </c>
      <c r="AA24" s="19">
        <v>-17.658799999999999</v>
      </c>
      <c r="AB24" s="20">
        <f t="shared" si="15"/>
        <v>55.17145285688968</v>
      </c>
      <c r="AD24" s="19">
        <v>-46.726399999999998</v>
      </c>
      <c r="AE24" s="19">
        <v>140.46770000000001</v>
      </c>
      <c r="AF24" s="19">
        <v>-612.649</v>
      </c>
      <c r="AG24" s="20">
        <f t="shared" si="16"/>
        <v>630.28035698508802</v>
      </c>
      <c r="AI24" s="7">
        <v>357.2953</v>
      </c>
      <c r="AJ24" s="7">
        <v>-461.38819999999998</v>
      </c>
      <c r="AK24" s="7">
        <v>3.6747999999999998</v>
      </c>
      <c r="AL24" s="20">
        <f t="shared" si="14"/>
        <v>583.56876771839836</v>
      </c>
      <c r="AM24" s="20"/>
      <c r="AN24" s="20"/>
      <c r="AP24">
        <v>9.9990000000000006</v>
      </c>
      <c r="AQ24" s="16">
        <f t="shared" si="17"/>
        <v>-9.9999999999944578E-3</v>
      </c>
      <c r="AS24" s="16">
        <v>9.9979999999999993</v>
      </c>
      <c r="AT24" s="16">
        <f t="shared" si="18"/>
        <v>-2.0000000000006679E-2</v>
      </c>
      <c r="AV24" s="16">
        <v>10.000400000000001</v>
      </c>
      <c r="AW24" s="16">
        <f t="shared" si="19"/>
        <v>4.0000000000084412E-3</v>
      </c>
    </row>
    <row r="25" spans="2:49" x14ac:dyDescent="0.25">
      <c r="U25" s="7">
        <f t="shared" si="13"/>
        <v>31.488700000000001</v>
      </c>
      <c r="V25" s="7">
        <f t="shared" si="13"/>
        <v>34.869900000000001</v>
      </c>
      <c r="W25" s="7">
        <f t="shared" si="13"/>
        <v>29.522200000000002</v>
      </c>
      <c r="Y25" s="19">
        <v>-34.056699999999999</v>
      </c>
      <c r="Z25" s="19">
        <v>-38.7029</v>
      </c>
      <c r="AA25" s="19">
        <v>-23.494199999999999</v>
      </c>
      <c r="AB25" s="20">
        <f t="shared" si="15"/>
        <v>56.654661917092049</v>
      </c>
      <c r="AD25" s="19">
        <v>-43.323399999999999</v>
      </c>
      <c r="AE25" s="19">
        <v>136.08690000000001</v>
      </c>
      <c r="AF25" s="19">
        <v>-612.61580000000004</v>
      </c>
      <c r="AG25" s="20">
        <f t="shared" si="16"/>
        <v>629.04266925925617</v>
      </c>
      <c r="AI25" s="7">
        <v>360.42039999999997</v>
      </c>
      <c r="AJ25" s="7">
        <v>-462.59859999999998</v>
      </c>
      <c r="AK25" s="7">
        <v>3.2864</v>
      </c>
      <c r="AL25" s="20">
        <f t="shared" si="14"/>
        <v>586.43936590501835</v>
      </c>
      <c r="AM25" s="20"/>
      <c r="AN25" s="20"/>
      <c r="AP25">
        <v>9.9955999999999996</v>
      </c>
      <c r="AQ25" s="16">
        <f t="shared" si="17"/>
        <v>-4.4000000000004036E-2</v>
      </c>
      <c r="AS25" s="16">
        <v>9.9795999999999996</v>
      </c>
      <c r="AT25" s="16">
        <f t="shared" si="18"/>
        <v>-0.20400000000000418</v>
      </c>
      <c r="AV25" s="16">
        <v>9.6777999999999995</v>
      </c>
      <c r="AW25" s="16">
        <f t="shared" si="19"/>
        <v>-3.2220000000000049</v>
      </c>
    </row>
    <row r="26" spans="2:49" x14ac:dyDescent="0.25">
      <c r="U26" s="7">
        <f t="shared" si="13"/>
        <v>31.160299999999999</v>
      </c>
      <c r="V26" s="7">
        <f t="shared" si="13"/>
        <v>34.508899999999997</v>
      </c>
      <c r="W26" s="7">
        <f t="shared" si="13"/>
        <v>29.270600000000002</v>
      </c>
      <c r="Y26" s="19">
        <v>-34.450099999999999</v>
      </c>
      <c r="Z26" s="19">
        <v>-37.424500000000002</v>
      </c>
      <c r="AA26" s="19">
        <v>-29.3292</v>
      </c>
      <c r="AB26" s="20">
        <f t="shared" si="15"/>
        <v>58.716305766797014</v>
      </c>
      <c r="AD26" s="19">
        <v>-39.856499999999997</v>
      </c>
      <c r="AE26" s="19">
        <v>131.6507</v>
      </c>
      <c r="AF26" s="19">
        <v>-612.58640000000003</v>
      </c>
      <c r="AG26" s="20">
        <f t="shared" si="16"/>
        <v>627.83958529842641</v>
      </c>
      <c r="AI26" s="7">
        <v>363.61110000000002</v>
      </c>
      <c r="AJ26" s="7">
        <v>-463.80329999999998</v>
      </c>
      <c r="AK26" s="7">
        <v>2.9051999999999998</v>
      </c>
      <c r="AL26" s="20">
        <f t="shared" si="14"/>
        <v>589.35131570323995</v>
      </c>
      <c r="AM26" s="20"/>
      <c r="AN26" s="20"/>
      <c r="AP26">
        <v>9.9667999999999992</v>
      </c>
      <c r="AQ26" s="16">
        <f t="shared" si="17"/>
        <v>-0.33200000000000784</v>
      </c>
      <c r="AS26" s="16">
        <v>9.9613999999999994</v>
      </c>
      <c r="AT26" s="16">
        <f t="shared" si="18"/>
        <v>-0.38600000000000634</v>
      </c>
      <c r="AV26" s="16">
        <v>10.2501</v>
      </c>
      <c r="AW26" s="16">
        <f t="shared" si="19"/>
        <v>2.5009999999999977</v>
      </c>
    </row>
    <row r="27" spans="2:49" x14ac:dyDescent="0.25">
      <c r="B27">
        <v>0.42149999999999999</v>
      </c>
      <c r="C27">
        <v>0.70840000000000003</v>
      </c>
      <c r="U27" s="7">
        <f t="shared" si="13"/>
        <v>30.83</v>
      </c>
      <c r="V27" s="7">
        <f t="shared" si="13"/>
        <v>34.152000000000001</v>
      </c>
      <c r="W27" s="7">
        <f t="shared" si="13"/>
        <v>28.959599999999998</v>
      </c>
      <c r="Y27" s="19">
        <v>-34.822000000000003</v>
      </c>
      <c r="Z27" s="19">
        <v>-36.182499999999997</v>
      </c>
      <c r="AA27" s="19">
        <v>-35.230400000000003</v>
      </c>
      <c r="AB27" s="20">
        <f t="shared" si="15"/>
        <v>61.342693732913297</v>
      </c>
      <c r="AD27" s="19">
        <v>-36.368299999999998</v>
      </c>
      <c r="AE27" s="19">
        <v>127.2154</v>
      </c>
      <c r="AF27" s="19">
        <v>-612.56010000000003</v>
      </c>
      <c r="AG27" s="20">
        <f t="shared" si="16"/>
        <v>626.6867537726165</v>
      </c>
      <c r="AI27" s="7">
        <v>366.79559999999998</v>
      </c>
      <c r="AJ27" s="7">
        <v>-464.96780000000001</v>
      </c>
      <c r="AK27" s="7">
        <v>2.5377000000000001</v>
      </c>
      <c r="AL27" s="20">
        <f t="shared" si="14"/>
        <v>592.23349038828428</v>
      </c>
      <c r="AM27" s="20"/>
      <c r="AN27" s="20"/>
      <c r="AP27">
        <v>9.9221000000000004</v>
      </c>
      <c r="AQ27" s="16">
        <f t="shared" si="17"/>
        <v>-0.77899999999999636</v>
      </c>
      <c r="AS27" s="16">
        <v>9.7951999999999995</v>
      </c>
      <c r="AT27" s="16">
        <f t="shared" si="18"/>
        <v>-2.0480000000000054</v>
      </c>
      <c r="AV27" s="16">
        <v>3.4811999999999999</v>
      </c>
      <c r="AW27" s="16">
        <f t="shared" si="19"/>
        <v>-65.188000000000002</v>
      </c>
    </row>
    <row r="28" spans="2:49" x14ac:dyDescent="0.25">
      <c r="B28">
        <v>0.41310000000000002</v>
      </c>
      <c r="C28">
        <v>0.69169999999999998</v>
      </c>
      <c r="U28" s="7">
        <f t="shared" si="13"/>
        <v>30.494599999999998</v>
      </c>
      <c r="V28" s="7">
        <f t="shared" si="13"/>
        <v>33.814599999999999</v>
      </c>
      <c r="W28" s="7">
        <f t="shared" si="13"/>
        <v>28.596299999999999</v>
      </c>
      <c r="Y28" s="19">
        <v>-35.148400000000002</v>
      </c>
      <c r="Z28" s="19">
        <v>-34.989100000000001</v>
      </c>
      <c r="AA28" s="19">
        <v>-41.064900000000002</v>
      </c>
      <c r="AB28" s="20">
        <f t="shared" si="15"/>
        <v>64.389231657009233</v>
      </c>
      <c r="AD28" s="19">
        <v>-32.8399</v>
      </c>
      <c r="AE28" s="19">
        <v>122.75660000000001</v>
      </c>
      <c r="AF28" s="19">
        <v>-612.53769999999997</v>
      </c>
      <c r="AG28" s="20">
        <f t="shared" si="16"/>
        <v>625.57979171074567</v>
      </c>
      <c r="AI28" s="7">
        <v>370.02890000000002</v>
      </c>
      <c r="AJ28" s="7">
        <v>-466.12040000000002</v>
      </c>
      <c r="AK28" s="7">
        <v>2.1800999999999999</v>
      </c>
      <c r="AL28" s="20">
        <f t="shared" si="14"/>
        <v>595.14230816450959</v>
      </c>
      <c r="AM28" s="20"/>
      <c r="AN28" s="20"/>
    </row>
    <row r="29" spans="2:49" x14ac:dyDescent="0.25">
      <c r="B29">
        <v>0.4073</v>
      </c>
      <c r="C29">
        <v>0.67320000000000002</v>
      </c>
      <c r="U29" s="7">
        <f t="shared" si="13"/>
        <v>30.1601</v>
      </c>
      <c r="V29" s="7">
        <f t="shared" si="13"/>
        <v>33.485500000000002</v>
      </c>
      <c r="W29" s="7">
        <f t="shared" si="13"/>
        <v>28.177299999999999</v>
      </c>
      <c r="Y29" s="19">
        <v>-35.447200000000002</v>
      </c>
      <c r="Z29" s="19">
        <v>-33.8431</v>
      </c>
      <c r="AA29" s="19">
        <v>-46.899299999999997</v>
      </c>
      <c r="AB29" s="20">
        <f t="shared" si="15"/>
        <v>67.833647594243374</v>
      </c>
      <c r="AD29" s="19">
        <v>-29.316099999999999</v>
      </c>
      <c r="AE29" s="19">
        <v>118.33159999999999</v>
      </c>
      <c r="AF29" s="19">
        <v>-612.51850000000002</v>
      </c>
      <c r="AG29" s="20">
        <f t="shared" si="16"/>
        <v>624.53239637349486</v>
      </c>
      <c r="AI29" s="7">
        <v>373.23770000000002</v>
      </c>
      <c r="AJ29" s="7">
        <v>-467.2285</v>
      </c>
      <c r="AK29" s="7">
        <v>1.8382000000000001</v>
      </c>
      <c r="AL29" s="20">
        <f t="shared" si="14"/>
        <v>598.00688197777458</v>
      </c>
      <c r="AM29" s="20"/>
      <c r="AN29" s="20"/>
    </row>
    <row r="30" spans="2:49" x14ac:dyDescent="0.25">
      <c r="B30">
        <v>0.40389999999999998</v>
      </c>
      <c r="C30">
        <v>0.65429999999999999</v>
      </c>
      <c r="U30" s="7">
        <f t="shared" si="13"/>
        <v>29.819099999999999</v>
      </c>
      <c r="V30" s="7">
        <f t="shared" si="13"/>
        <v>33.170099999999998</v>
      </c>
      <c r="W30" s="7">
        <f t="shared" si="13"/>
        <v>27.7028</v>
      </c>
      <c r="Y30" s="19">
        <v>-35.7059</v>
      </c>
      <c r="Z30" s="19">
        <v>-32.734900000000003</v>
      </c>
      <c r="AA30" s="19">
        <v>-52.733400000000003</v>
      </c>
      <c r="AB30" s="20">
        <f t="shared" si="15"/>
        <v>71.605142611267809</v>
      </c>
      <c r="AD30" s="19">
        <v>-25.7257</v>
      </c>
      <c r="AE30" s="19">
        <v>113.85129999999999</v>
      </c>
      <c r="AF30" s="19">
        <v>-612.5027</v>
      </c>
      <c r="AG30" s="20">
        <f t="shared" si="16"/>
        <v>623.52504974497219</v>
      </c>
      <c r="AI30" s="7">
        <v>376.51350000000002</v>
      </c>
      <c r="AJ30" s="7">
        <v>-468.32920000000001</v>
      </c>
      <c r="AK30" s="7">
        <v>1.5043</v>
      </c>
      <c r="AL30" s="20">
        <f t="shared" si="14"/>
        <v>600.91340322327642</v>
      </c>
      <c r="AM30" s="20"/>
      <c r="AN30" s="20"/>
    </row>
    <row r="31" spans="2:49" x14ac:dyDescent="0.25">
      <c r="U31" s="7">
        <f t="shared" si="13"/>
        <v>29.473500000000001</v>
      </c>
      <c r="V31" s="7">
        <f t="shared" si="13"/>
        <v>32.860399999999998</v>
      </c>
      <c r="W31" s="7">
        <f t="shared" si="13"/>
        <v>27.166399999999999</v>
      </c>
      <c r="Y31" s="19">
        <v>-35.935200000000002</v>
      </c>
      <c r="Z31" s="19">
        <v>-31.659400000000002</v>
      </c>
      <c r="AA31" s="19">
        <v>-58.633699999999997</v>
      </c>
      <c r="AB31" s="20">
        <f t="shared" si="15"/>
        <v>75.707113160455407</v>
      </c>
      <c r="AD31" s="19">
        <v>-22.0777</v>
      </c>
      <c r="AE31" s="19">
        <v>109.3284</v>
      </c>
      <c r="AF31" s="19">
        <v>-612.48990000000003</v>
      </c>
      <c r="AG31" s="20">
        <f t="shared" si="16"/>
        <v>622.56244786034119</v>
      </c>
      <c r="AI31" s="7">
        <v>379.82870000000003</v>
      </c>
      <c r="AJ31" s="7">
        <v>-469.4085</v>
      </c>
      <c r="AK31" s="7">
        <v>1.1800999999999999</v>
      </c>
      <c r="AL31" s="20">
        <f t="shared" si="14"/>
        <v>603.8340615201746</v>
      </c>
      <c r="AM31" s="20"/>
      <c r="AN31" s="20"/>
    </row>
    <row r="32" spans="2:49" x14ac:dyDescent="0.25">
      <c r="B32">
        <v>0.40889999999999999</v>
      </c>
      <c r="C32">
        <v>0.69389999999999996</v>
      </c>
      <c r="U32" s="7">
        <f t="shared" si="13"/>
        <v>29.131900000000002</v>
      </c>
      <c r="V32" s="7">
        <f t="shared" si="13"/>
        <v>32.562399999999997</v>
      </c>
      <c r="W32" s="7">
        <f t="shared" si="13"/>
        <v>26.580200000000001</v>
      </c>
      <c r="Y32" s="19">
        <v>-36.131500000000003</v>
      </c>
      <c r="Z32" s="19">
        <v>-30.640799999999999</v>
      </c>
      <c r="AA32" s="19">
        <v>-64.467699999999994</v>
      </c>
      <c r="AB32" s="20">
        <f t="shared" si="15"/>
        <v>80.002676581349448</v>
      </c>
      <c r="AD32" s="19">
        <v>-18.460799999999999</v>
      </c>
      <c r="AE32" s="19">
        <v>104.87269999999999</v>
      </c>
      <c r="AF32" s="19">
        <v>-612.47990000000004</v>
      </c>
      <c r="AG32" s="20">
        <f t="shared" si="16"/>
        <v>621.66768634531752</v>
      </c>
      <c r="AI32" s="7">
        <v>383.10039999999998</v>
      </c>
      <c r="AJ32" s="7">
        <v>-470.43959999999998</v>
      </c>
      <c r="AK32" s="7">
        <v>0.87319999999999998</v>
      </c>
      <c r="AL32" s="20">
        <f t="shared" si="14"/>
        <v>606.69604927554951</v>
      </c>
      <c r="AM32" s="20"/>
      <c r="AN32" s="20"/>
    </row>
    <row r="33" spans="2:54" x14ac:dyDescent="0.25">
      <c r="B33">
        <v>0.41020000000000001</v>
      </c>
      <c r="C33">
        <v>0.68530000000000002</v>
      </c>
    </row>
    <row r="34" spans="2:54" x14ac:dyDescent="0.25">
      <c r="B34">
        <v>0.41160000000000002</v>
      </c>
      <c r="C34">
        <v>0.67659999999999998</v>
      </c>
    </row>
    <row r="35" spans="2:54" x14ac:dyDescent="0.25">
      <c r="B35">
        <v>0.41220000000000001</v>
      </c>
      <c r="C35">
        <v>0.66749999999999998</v>
      </c>
      <c r="AK35" s="12" t="s">
        <v>96</v>
      </c>
      <c r="AL35" s="12" t="s">
        <v>112</v>
      </c>
      <c r="AM35" s="12" t="s">
        <v>110</v>
      </c>
      <c r="AN35" s="12" t="s">
        <v>111</v>
      </c>
      <c r="AO35" s="6" t="s">
        <v>113</v>
      </c>
      <c r="AP35" s="6"/>
    </row>
    <row r="36" spans="2:54" x14ac:dyDescent="0.25">
      <c r="AK36" s="127">
        <v>0</v>
      </c>
      <c r="AL36" s="6">
        <f>6*AK36</f>
        <v>0</v>
      </c>
      <c r="AM36" s="6">
        <v>1</v>
      </c>
      <c r="AN36" s="6">
        <v>1</v>
      </c>
      <c r="AO36" s="6">
        <v>0</v>
      </c>
      <c r="AP36" s="6"/>
    </row>
    <row r="37" spans="2:54" x14ac:dyDescent="0.25">
      <c r="AK37" s="127">
        <v>1</v>
      </c>
      <c r="AL37" s="6">
        <f t="shared" ref="AL37:AL49" si="20">6*AK37</f>
        <v>6</v>
      </c>
      <c r="AM37" s="6">
        <f>AN36+1</f>
        <v>2</v>
      </c>
      <c r="AN37" s="6">
        <f>AL37+AN36</f>
        <v>7</v>
      </c>
      <c r="AO37" s="6">
        <v>1</v>
      </c>
      <c r="AP37" s="6"/>
      <c r="AQ37" s="16">
        <v>2</v>
      </c>
      <c r="AR37" s="6">
        <v>3</v>
      </c>
      <c r="AS37" s="6">
        <v>4</v>
      </c>
      <c r="AT37" s="6">
        <v>5</v>
      </c>
      <c r="AU37" s="6">
        <v>6</v>
      </c>
      <c r="AV37" s="16">
        <v>7</v>
      </c>
    </row>
    <row r="38" spans="2:54" x14ac:dyDescent="0.25">
      <c r="AK38" s="127">
        <v>2</v>
      </c>
      <c r="AL38" s="6">
        <f t="shared" si="20"/>
        <v>12</v>
      </c>
      <c r="AM38" s="6">
        <f t="shared" ref="AM38:AM48" si="21">AN37+1</f>
        <v>8</v>
      </c>
      <c r="AN38" s="6">
        <f>AL38+AN37</f>
        <v>19</v>
      </c>
      <c r="AO38" s="6">
        <v>2</v>
      </c>
      <c r="AP38" s="6"/>
      <c r="AQ38" s="16">
        <v>8</v>
      </c>
      <c r="AR38" s="16">
        <v>9</v>
      </c>
      <c r="AS38" s="16">
        <v>10</v>
      </c>
      <c r="AT38" s="16">
        <v>11</v>
      </c>
      <c r="AU38" s="16">
        <v>12</v>
      </c>
      <c r="AV38" s="16">
        <v>13</v>
      </c>
      <c r="AW38" s="16">
        <v>14</v>
      </c>
      <c r="AX38" s="16">
        <v>15</v>
      </c>
      <c r="AY38" s="16">
        <v>16</v>
      </c>
      <c r="AZ38" s="16">
        <v>17</v>
      </c>
      <c r="BA38" s="16">
        <v>18</v>
      </c>
      <c r="BB38" s="16">
        <v>19</v>
      </c>
    </row>
    <row r="39" spans="2:54" x14ac:dyDescent="0.25">
      <c r="AK39" s="127">
        <v>3</v>
      </c>
      <c r="AL39" s="6">
        <f t="shared" si="20"/>
        <v>18</v>
      </c>
      <c r="AM39" s="6">
        <f t="shared" si="21"/>
        <v>20</v>
      </c>
      <c r="AN39" s="6">
        <f t="shared" ref="AN39:AN46" si="22">AL39+AN38</f>
        <v>37</v>
      </c>
      <c r="AO39" s="6">
        <v>3</v>
      </c>
      <c r="AP39" s="6"/>
    </row>
    <row r="40" spans="2:54" x14ac:dyDescent="0.25">
      <c r="AK40" s="127">
        <v>4</v>
      </c>
      <c r="AL40" s="6">
        <f t="shared" si="20"/>
        <v>24</v>
      </c>
      <c r="AM40" s="6">
        <f t="shared" si="21"/>
        <v>38</v>
      </c>
      <c r="AN40" s="6">
        <f t="shared" si="22"/>
        <v>61</v>
      </c>
      <c r="AO40" s="6">
        <v>4</v>
      </c>
      <c r="AP40" s="6"/>
    </row>
    <row r="41" spans="2:54" x14ac:dyDescent="0.25">
      <c r="AK41" s="127">
        <v>5</v>
      </c>
      <c r="AL41" s="6">
        <f t="shared" si="20"/>
        <v>30</v>
      </c>
      <c r="AM41" s="6">
        <f t="shared" si="21"/>
        <v>62</v>
      </c>
      <c r="AN41" s="6">
        <f t="shared" si="22"/>
        <v>91</v>
      </c>
      <c r="AO41" s="6">
        <v>5</v>
      </c>
      <c r="AP41" s="6"/>
    </row>
    <row r="42" spans="2:54" x14ac:dyDescent="0.25">
      <c r="AK42" s="127">
        <v>6</v>
      </c>
      <c r="AL42" s="6">
        <f t="shared" si="20"/>
        <v>36</v>
      </c>
      <c r="AM42" s="6">
        <f t="shared" si="21"/>
        <v>92</v>
      </c>
      <c r="AN42" s="6">
        <f t="shared" si="22"/>
        <v>127</v>
      </c>
      <c r="AO42" s="6">
        <v>6</v>
      </c>
      <c r="AP42" s="6"/>
    </row>
    <row r="43" spans="2:54" x14ac:dyDescent="0.25">
      <c r="AK43" s="127">
        <v>7</v>
      </c>
      <c r="AL43" s="6">
        <f t="shared" si="20"/>
        <v>42</v>
      </c>
      <c r="AM43" s="6">
        <f t="shared" si="21"/>
        <v>128</v>
      </c>
      <c r="AN43" s="6">
        <f t="shared" si="22"/>
        <v>169</v>
      </c>
      <c r="AO43" s="6">
        <v>7</v>
      </c>
      <c r="AP43" s="6"/>
    </row>
    <row r="44" spans="2:54" x14ac:dyDescent="0.25">
      <c r="AK44" s="127">
        <v>8</v>
      </c>
      <c r="AL44" s="6">
        <f t="shared" si="20"/>
        <v>48</v>
      </c>
      <c r="AM44" s="6">
        <f t="shared" si="21"/>
        <v>170</v>
      </c>
      <c r="AN44" s="6">
        <f t="shared" si="22"/>
        <v>217</v>
      </c>
      <c r="AO44" s="6">
        <v>8</v>
      </c>
      <c r="AP44" s="6"/>
    </row>
    <row r="45" spans="2:54" x14ac:dyDescent="0.25">
      <c r="AK45" s="127">
        <v>9</v>
      </c>
      <c r="AL45" s="6">
        <f t="shared" si="20"/>
        <v>54</v>
      </c>
      <c r="AM45" s="6">
        <f t="shared" si="21"/>
        <v>218</v>
      </c>
      <c r="AN45" s="6">
        <f t="shared" si="22"/>
        <v>271</v>
      </c>
      <c r="AO45" s="6">
        <v>9</v>
      </c>
      <c r="AP45" s="6"/>
    </row>
    <row r="46" spans="2:54" x14ac:dyDescent="0.25">
      <c r="AK46" s="127">
        <v>10</v>
      </c>
      <c r="AL46" s="6">
        <f t="shared" si="20"/>
        <v>60</v>
      </c>
      <c r="AM46" s="6">
        <f t="shared" si="21"/>
        <v>272</v>
      </c>
      <c r="AN46" s="6">
        <f t="shared" si="22"/>
        <v>331</v>
      </c>
      <c r="AO46" s="6">
        <v>10</v>
      </c>
      <c r="AP46" s="6"/>
    </row>
    <row r="47" spans="2:54" x14ac:dyDescent="0.25">
      <c r="AK47" s="127">
        <v>11</v>
      </c>
      <c r="AL47" s="6">
        <f t="shared" si="20"/>
        <v>66</v>
      </c>
      <c r="AM47" s="6">
        <f t="shared" si="21"/>
        <v>332</v>
      </c>
      <c r="AN47" s="6">
        <f t="shared" ref="AN47" si="23">AL47+AN46</f>
        <v>397</v>
      </c>
      <c r="AO47" s="6">
        <v>11</v>
      </c>
    </row>
    <row r="48" spans="2:54" x14ac:dyDescent="0.25">
      <c r="AK48" s="127">
        <v>12</v>
      </c>
      <c r="AL48" s="6">
        <f t="shared" si="20"/>
        <v>72</v>
      </c>
      <c r="AM48" s="6">
        <f t="shared" si="21"/>
        <v>398</v>
      </c>
      <c r="AN48" s="6">
        <f t="shared" ref="AN48" si="24">AL48+AN47</f>
        <v>469</v>
      </c>
      <c r="AO48" s="6">
        <v>12</v>
      </c>
    </row>
    <row r="49" spans="37:41" x14ac:dyDescent="0.25">
      <c r="AK49" s="127">
        <v>13</v>
      </c>
      <c r="AL49" s="6">
        <f t="shared" si="20"/>
        <v>78</v>
      </c>
      <c r="AM49" s="6">
        <f t="shared" ref="AM49" si="25">AN48+1</f>
        <v>470</v>
      </c>
      <c r="AN49" s="6">
        <f t="shared" ref="AN49" si="26">AL49+AN48</f>
        <v>547</v>
      </c>
      <c r="AO49" s="6">
        <v>13</v>
      </c>
    </row>
  </sheetData>
  <mergeCells count="4">
    <mergeCell ref="Y4:AB4"/>
    <mergeCell ref="AD4:AG4"/>
    <mergeCell ref="AI4:AL4"/>
    <mergeCell ref="U4:W4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60"/>
  <sheetViews>
    <sheetView topLeftCell="A16" zoomScale="85" zoomScaleNormal="85" workbookViewId="0">
      <selection activeCell="E64" sqref="E64"/>
    </sheetView>
  </sheetViews>
  <sheetFormatPr defaultRowHeight="15" x14ac:dyDescent="0.25"/>
  <cols>
    <col min="8" max="8" width="9.28515625" customWidth="1"/>
  </cols>
  <sheetData>
    <row r="2" spans="2:13" x14ac:dyDescent="0.25">
      <c r="B2">
        <v>9.9922000000000004</v>
      </c>
      <c r="C2" s="53">
        <f>ABS(B2-10)*10</f>
        <v>7.799999999999585E-2</v>
      </c>
    </row>
    <row r="3" spans="2:13" x14ac:dyDescent="0.25">
      <c r="B3">
        <v>10.690799999999999</v>
      </c>
      <c r="C3" s="53">
        <f t="shared" ref="C3:C41" si="0">ABS(B3-10)*10</f>
        <v>6.9079999999999941</v>
      </c>
      <c r="F3">
        <v>9.9135000000000009</v>
      </c>
      <c r="G3" s="53">
        <f t="shared" ref="G3:G8" si="1">ABS(F3-10)*10</f>
        <v>0.86499999999999133</v>
      </c>
      <c r="H3">
        <f t="shared" ref="H3:H8" si="2">-F3+$F$9</f>
        <v>2.6599999999998403E-2</v>
      </c>
      <c r="J3">
        <f>F3+H3</f>
        <v>9.9400999999999993</v>
      </c>
    </row>
    <row r="4" spans="2:13" x14ac:dyDescent="0.25">
      <c r="B4">
        <v>10.6707</v>
      </c>
      <c r="C4" s="53">
        <f t="shared" si="0"/>
        <v>6.7070000000000007</v>
      </c>
      <c r="F4">
        <v>9.9213000000000005</v>
      </c>
      <c r="G4" s="53">
        <f t="shared" si="1"/>
        <v>0.78699999999999548</v>
      </c>
      <c r="H4">
        <f t="shared" si="2"/>
        <v>1.8799999999998818E-2</v>
      </c>
      <c r="L4">
        <v>0.59770000000000001</v>
      </c>
      <c r="M4">
        <v>0.57489999999999997</v>
      </c>
    </row>
    <row r="5" spans="2:13" x14ac:dyDescent="0.25">
      <c r="B5">
        <v>9.9590999999999994</v>
      </c>
      <c r="C5" s="53">
        <f t="shared" si="0"/>
        <v>0.40900000000000603</v>
      </c>
      <c r="F5">
        <v>9.9977999999999998</v>
      </c>
      <c r="G5" s="53">
        <f t="shared" si="1"/>
        <v>2.2000000000002018E-2</v>
      </c>
      <c r="H5">
        <f t="shared" si="2"/>
        <v>-5.7700000000000529E-2</v>
      </c>
      <c r="L5">
        <v>0.59060000000000001</v>
      </c>
      <c r="M5">
        <v>0.61809999999999998</v>
      </c>
    </row>
    <row r="6" spans="2:13" x14ac:dyDescent="0.25">
      <c r="B6">
        <v>10.2386</v>
      </c>
      <c r="C6" s="53">
        <f t="shared" si="0"/>
        <v>2.3859999999999992</v>
      </c>
      <c r="F6">
        <v>9.9794999999999998</v>
      </c>
      <c r="G6" s="53">
        <f t="shared" si="1"/>
        <v>0.20500000000000185</v>
      </c>
      <c r="H6">
        <f t="shared" si="2"/>
        <v>-3.9400000000000546E-2</v>
      </c>
      <c r="L6">
        <v>0.57179999999999997</v>
      </c>
      <c r="M6">
        <v>0.6734</v>
      </c>
    </row>
    <row r="7" spans="2:13" x14ac:dyDescent="0.25">
      <c r="B7">
        <v>8.7825000000000006</v>
      </c>
      <c r="C7" s="53">
        <f t="shared" si="0"/>
        <v>12.174999999999994</v>
      </c>
      <c r="F7">
        <v>9.9604999999999997</v>
      </c>
      <c r="G7" s="53">
        <f t="shared" si="1"/>
        <v>0.39500000000000313</v>
      </c>
      <c r="H7">
        <f t="shared" si="2"/>
        <v>-2.0400000000000418E-2</v>
      </c>
      <c r="L7">
        <v>0.52769999999999995</v>
      </c>
      <c r="M7">
        <v>0.71020000000000005</v>
      </c>
    </row>
    <row r="8" spans="2:13" x14ac:dyDescent="0.25">
      <c r="B8">
        <v>9.9845000000000006</v>
      </c>
      <c r="C8" s="53">
        <f t="shared" si="0"/>
        <v>0.15499999999999403</v>
      </c>
      <c r="F8">
        <v>9.8680000000000003</v>
      </c>
      <c r="G8" s="53">
        <f t="shared" si="1"/>
        <v>1.3199999999999967</v>
      </c>
      <c r="H8">
        <f t="shared" si="2"/>
        <v>7.2099999999998943E-2</v>
      </c>
    </row>
    <row r="9" spans="2:13" x14ac:dyDescent="0.25">
      <c r="B9">
        <v>10.624499999999999</v>
      </c>
      <c r="C9" s="53">
        <f t="shared" si="0"/>
        <v>6.2449999999999939</v>
      </c>
      <c r="F9">
        <f>AVERAGE(F3:F8)</f>
        <v>9.9400999999999993</v>
      </c>
    </row>
    <row r="10" spans="2:13" x14ac:dyDescent="0.25">
      <c r="B10">
        <v>9.8642000000000003</v>
      </c>
      <c r="C10" s="53">
        <f t="shared" si="0"/>
        <v>1.357999999999997</v>
      </c>
      <c r="L10">
        <v>0.57030000000000003</v>
      </c>
      <c r="M10">
        <v>0.73199999999999998</v>
      </c>
    </row>
    <row r="11" spans="2:13" x14ac:dyDescent="0.25">
      <c r="B11">
        <v>9.9938000000000002</v>
      </c>
      <c r="C11" s="53">
        <f t="shared" si="0"/>
        <v>6.1999999999997613E-2</v>
      </c>
      <c r="L11">
        <v>0.49980000000000002</v>
      </c>
      <c r="M11">
        <v>0.74399999999999999</v>
      </c>
    </row>
    <row r="12" spans="2:13" x14ac:dyDescent="0.25">
      <c r="B12">
        <v>8.4572000000000003</v>
      </c>
      <c r="C12" s="53">
        <f t="shared" si="0"/>
        <v>15.427999999999997</v>
      </c>
      <c r="L12">
        <v>0.47739999999999999</v>
      </c>
      <c r="M12">
        <v>0.66090000000000004</v>
      </c>
    </row>
    <row r="13" spans="2:13" x14ac:dyDescent="0.25">
      <c r="B13">
        <v>8.3391000000000002</v>
      </c>
      <c r="C13" s="53">
        <f t="shared" si="0"/>
        <v>16.608999999999998</v>
      </c>
      <c r="L13">
        <v>0.49680000000000002</v>
      </c>
      <c r="M13">
        <v>0.57979999999999998</v>
      </c>
    </row>
    <row r="14" spans="2:13" x14ac:dyDescent="0.25">
      <c r="B14">
        <v>9.9999000000000002</v>
      </c>
      <c r="C14" s="53">
        <f t="shared" si="0"/>
        <v>9.9999999999766942E-4</v>
      </c>
    </row>
    <row r="15" spans="2:13" x14ac:dyDescent="0.25">
      <c r="B15">
        <v>8.1477000000000004</v>
      </c>
      <c r="C15" s="53">
        <f t="shared" si="0"/>
        <v>18.522999999999996</v>
      </c>
    </row>
    <row r="16" spans="2:13" x14ac:dyDescent="0.25">
      <c r="B16">
        <v>8.4175000000000004</v>
      </c>
      <c r="C16" s="53">
        <f t="shared" si="0"/>
        <v>15.824999999999996</v>
      </c>
    </row>
    <row r="17" spans="2:15" x14ac:dyDescent="0.25">
      <c r="B17">
        <v>9.9992999999999999</v>
      </c>
      <c r="C17" s="53">
        <f t="shared" si="0"/>
        <v>7.0000000000014495E-3</v>
      </c>
    </row>
    <row r="18" spans="2:15" x14ac:dyDescent="0.25">
      <c r="B18">
        <v>10.116</v>
      </c>
      <c r="C18" s="53">
        <f t="shared" si="0"/>
        <v>1.1599999999999966</v>
      </c>
    </row>
    <row r="19" spans="2:15" x14ac:dyDescent="0.25">
      <c r="B19">
        <v>10.2149</v>
      </c>
      <c r="C19" s="53">
        <f t="shared" si="0"/>
        <v>2.1490000000000009</v>
      </c>
    </row>
    <row r="20" spans="2:15" x14ac:dyDescent="0.25">
      <c r="C20" s="58">
        <f>AVERAGE(C2:C19)</f>
        <v>5.8991666666666633</v>
      </c>
      <c r="F20">
        <v>0.67159999999999997</v>
      </c>
      <c r="G20">
        <v>0.46210000000000001</v>
      </c>
      <c r="H20">
        <v>9.9204000000000008</v>
      </c>
      <c r="I20" s="53">
        <f>ABS(H20-10)*10</f>
        <v>0.79599999999999227</v>
      </c>
      <c r="J20" s="1"/>
      <c r="L20">
        <v>0.72770000000000001</v>
      </c>
      <c r="M20">
        <v>0.3644</v>
      </c>
      <c r="N20">
        <v>9.9905000000000008</v>
      </c>
      <c r="O20" s="53">
        <f>ABS(N20-10)*10</f>
        <v>9.4999999999991758E-2</v>
      </c>
    </row>
    <row r="21" spans="2:15" x14ac:dyDescent="0.25">
      <c r="C21" s="59"/>
      <c r="F21">
        <v>0.64339999999999997</v>
      </c>
      <c r="G21">
        <v>0.69640000000000002</v>
      </c>
      <c r="H21">
        <v>10.0906</v>
      </c>
      <c r="I21" s="53">
        <f t="shared" ref="I21:I31" si="3">ABS(H21-10)*10</f>
        <v>0.90600000000000236</v>
      </c>
      <c r="J21" s="1"/>
      <c r="L21">
        <v>0.71330000000000005</v>
      </c>
      <c r="M21">
        <v>0.63290000000000002</v>
      </c>
      <c r="N21">
        <v>10.4556</v>
      </c>
      <c r="O21" s="53">
        <f t="shared" ref="O21:O37" si="4">ABS(N21-10)*10</f>
        <v>4.5560000000000045</v>
      </c>
    </row>
    <row r="22" spans="2:15" x14ac:dyDescent="0.25">
      <c r="C22" s="59"/>
      <c r="F22">
        <v>0.58579999999999999</v>
      </c>
      <c r="G22">
        <v>0.87390000000000001</v>
      </c>
      <c r="H22">
        <v>9.8932000000000002</v>
      </c>
      <c r="I22" s="54">
        <f t="shared" si="3"/>
        <v>1.0679999999999978</v>
      </c>
      <c r="J22" s="1"/>
      <c r="L22">
        <v>0.67759999999999998</v>
      </c>
      <c r="M22">
        <v>0.86019999999999996</v>
      </c>
      <c r="N22">
        <v>10.4217</v>
      </c>
      <c r="O22" s="53">
        <f t="shared" si="4"/>
        <v>4.2169999999999952</v>
      </c>
    </row>
    <row r="23" spans="2:15" x14ac:dyDescent="0.25">
      <c r="C23" s="59"/>
      <c r="F23">
        <v>0.42020000000000002</v>
      </c>
      <c r="G23">
        <v>0.88149999999999995</v>
      </c>
      <c r="H23">
        <v>9.9771999999999998</v>
      </c>
      <c r="I23" s="54">
        <f t="shared" si="3"/>
        <v>0.22800000000000153</v>
      </c>
      <c r="J23" s="1"/>
      <c r="L23">
        <v>0.61919999999999997</v>
      </c>
      <c r="M23">
        <v>1.0136000000000001</v>
      </c>
      <c r="N23">
        <v>9.9644999999999992</v>
      </c>
      <c r="O23" s="54">
        <f t="shared" si="4"/>
        <v>0.35500000000000753</v>
      </c>
    </row>
    <row r="24" spans="2:15" x14ac:dyDescent="0.25">
      <c r="B24">
        <v>9.9922000000000004</v>
      </c>
      <c r="C24" s="53">
        <f t="shared" si="0"/>
        <v>7.799999999999585E-2</v>
      </c>
      <c r="F24">
        <v>0.3281</v>
      </c>
      <c r="G24">
        <v>0.82410000000000005</v>
      </c>
      <c r="H24">
        <v>9.9945000000000004</v>
      </c>
      <c r="I24" s="53">
        <f t="shared" si="3"/>
        <v>5.4999999999996163E-2</v>
      </c>
      <c r="J24" s="1"/>
      <c r="L24">
        <v>0.4456</v>
      </c>
      <c r="M24">
        <v>1.0377000000000001</v>
      </c>
      <c r="N24">
        <v>10.234299999999999</v>
      </c>
      <c r="O24" s="54">
        <f t="shared" si="4"/>
        <v>2.3429999999999929</v>
      </c>
    </row>
    <row r="25" spans="2:15" x14ac:dyDescent="0.25">
      <c r="B25">
        <v>10.690799999999999</v>
      </c>
      <c r="C25" s="53">
        <f t="shared" si="0"/>
        <v>6.9079999999999941</v>
      </c>
      <c r="F25">
        <v>0.3261</v>
      </c>
      <c r="G25">
        <v>0.57350000000000001</v>
      </c>
      <c r="H25">
        <v>9.9663000000000004</v>
      </c>
      <c r="I25" s="53">
        <f t="shared" si="3"/>
        <v>0.33699999999999619</v>
      </c>
      <c r="J25" s="1"/>
      <c r="L25">
        <v>0.33360000000000001</v>
      </c>
      <c r="M25">
        <v>1.0313000000000001</v>
      </c>
      <c r="N25">
        <v>10.2098</v>
      </c>
      <c r="O25" s="54">
        <f t="shared" si="4"/>
        <v>2.0979999999999954</v>
      </c>
    </row>
    <row r="26" spans="2:15" x14ac:dyDescent="0.25">
      <c r="B26">
        <v>10.6707</v>
      </c>
      <c r="C26" s="53">
        <f t="shared" si="0"/>
        <v>6.7070000000000007</v>
      </c>
      <c r="F26">
        <v>0.32819999999999999</v>
      </c>
      <c r="G26">
        <v>0.28039999999999998</v>
      </c>
      <c r="H26">
        <v>9.9914000000000005</v>
      </c>
      <c r="I26" s="54">
        <f t="shared" si="3"/>
        <v>8.5999999999994969E-2</v>
      </c>
      <c r="J26" s="1"/>
      <c r="L26">
        <v>0.25669999999999998</v>
      </c>
      <c r="M26">
        <v>0.9627</v>
      </c>
      <c r="N26">
        <v>9.9862000000000002</v>
      </c>
      <c r="O26" s="53">
        <f t="shared" si="4"/>
        <v>0.13799999999999812</v>
      </c>
    </row>
    <row r="27" spans="2:15" x14ac:dyDescent="0.25">
      <c r="B27">
        <v>9.9590999999999994</v>
      </c>
      <c r="C27" s="53">
        <f t="shared" si="0"/>
        <v>0.40900000000000603</v>
      </c>
      <c r="F27">
        <v>0.39069999999999999</v>
      </c>
      <c r="G27">
        <v>0.1196</v>
      </c>
      <c r="H27">
        <v>9.5271000000000008</v>
      </c>
      <c r="I27" s="55">
        <f t="shared" si="3"/>
        <v>4.7289999999999921</v>
      </c>
      <c r="J27" s="1"/>
      <c r="L27">
        <v>0.25800000000000001</v>
      </c>
      <c r="M27">
        <v>0.70130000000000003</v>
      </c>
      <c r="N27">
        <v>10.103199999999999</v>
      </c>
      <c r="O27" s="53">
        <f t="shared" si="4"/>
        <v>1.0319999999999929</v>
      </c>
    </row>
    <row r="28" spans="2:15" x14ac:dyDescent="0.25">
      <c r="B28">
        <v>10.2386</v>
      </c>
      <c r="C28" s="53">
        <f t="shared" si="0"/>
        <v>2.3859999999999992</v>
      </c>
      <c r="F28">
        <v>0.44840000000000002</v>
      </c>
      <c r="G28">
        <v>-8.3199999999999996E-2</v>
      </c>
      <c r="H28">
        <v>10.0001</v>
      </c>
      <c r="I28" s="53">
        <f t="shared" si="3"/>
        <v>9.9999999999766942E-4</v>
      </c>
      <c r="J28" s="1"/>
      <c r="L28">
        <v>0.26479999999999998</v>
      </c>
      <c r="M28">
        <v>0.40450000000000003</v>
      </c>
      <c r="N28">
        <v>9.9611999999999998</v>
      </c>
      <c r="O28" s="53">
        <f t="shared" si="4"/>
        <v>0.38800000000000168</v>
      </c>
    </row>
    <row r="29" spans="2:15" x14ac:dyDescent="0.25">
      <c r="B29">
        <v>8.7825000000000006</v>
      </c>
      <c r="C29" s="53">
        <f t="shared" si="0"/>
        <v>12.174999999999994</v>
      </c>
      <c r="F29">
        <v>0.52439999999999998</v>
      </c>
      <c r="G29">
        <v>-3.1600000000000003E-2</v>
      </c>
      <c r="H29">
        <v>9.7260000000000009</v>
      </c>
      <c r="I29" s="53">
        <f t="shared" si="3"/>
        <v>2.7399999999999913</v>
      </c>
      <c r="J29" s="1"/>
      <c r="L29">
        <v>0.27700000000000002</v>
      </c>
      <c r="M29">
        <v>9.3600000000000003E-2</v>
      </c>
      <c r="N29">
        <v>9.9962</v>
      </c>
      <c r="O29" s="54">
        <f t="shared" si="4"/>
        <v>3.8000000000000256E-2</v>
      </c>
    </row>
    <row r="30" spans="2:15" x14ac:dyDescent="0.25">
      <c r="B30">
        <v>9.9845000000000006</v>
      </c>
      <c r="C30" s="53">
        <f t="shared" si="0"/>
        <v>0.15499999999999403</v>
      </c>
      <c r="F30">
        <v>0.5897</v>
      </c>
      <c r="G30">
        <v>-3.5200000000000002E-2</v>
      </c>
      <c r="H30">
        <v>9.9978999999999996</v>
      </c>
      <c r="I30" s="54">
        <f t="shared" si="3"/>
        <v>2.1000000000004349E-2</v>
      </c>
      <c r="J30" s="1"/>
      <c r="L30">
        <v>0.33439999999999998</v>
      </c>
      <c r="M30">
        <v>-3.6900000000000002E-2</v>
      </c>
      <c r="N30">
        <v>8.4533000000000005</v>
      </c>
      <c r="O30" s="55">
        <f t="shared" si="4"/>
        <v>15.466999999999995</v>
      </c>
    </row>
    <row r="31" spans="2:15" x14ac:dyDescent="0.25">
      <c r="B31">
        <v>10.624499999999999</v>
      </c>
      <c r="C31" s="53">
        <f t="shared" si="0"/>
        <v>6.2449999999999939</v>
      </c>
      <c r="F31">
        <v>0.62729999999999997</v>
      </c>
      <c r="G31">
        <v>0.2311</v>
      </c>
      <c r="H31">
        <v>10.3553</v>
      </c>
      <c r="I31" s="55">
        <f t="shared" si="3"/>
        <v>3.5529999999999973</v>
      </c>
      <c r="J31" s="1"/>
      <c r="L31">
        <v>0.38100000000000001</v>
      </c>
      <c r="M31">
        <v>-0.1948</v>
      </c>
      <c r="N31">
        <v>8.2156000000000002</v>
      </c>
      <c r="O31" s="55">
        <f t="shared" si="4"/>
        <v>17.843999999999998</v>
      </c>
    </row>
    <row r="32" spans="2:15" x14ac:dyDescent="0.25">
      <c r="B32">
        <v>9.8642000000000003</v>
      </c>
      <c r="C32" s="53">
        <f t="shared" si="0"/>
        <v>1.357999999999997</v>
      </c>
      <c r="F32">
        <v>0.67159999999999997</v>
      </c>
      <c r="G32">
        <v>0.46210000000000001</v>
      </c>
      <c r="L32">
        <v>0.42459999999999998</v>
      </c>
      <c r="M32">
        <v>-0.38540000000000002</v>
      </c>
      <c r="N32">
        <v>10</v>
      </c>
      <c r="O32" s="53">
        <f t="shared" si="4"/>
        <v>0</v>
      </c>
    </row>
    <row r="33" spans="2:15" x14ac:dyDescent="0.25">
      <c r="B33">
        <v>9.9938000000000002</v>
      </c>
      <c r="C33" s="53">
        <f t="shared" si="0"/>
        <v>6.1999999999997613E-2</v>
      </c>
      <c r="L33">
        <v>0.50109999999999999</v>
      </c>
      <c r="M33">
        <v>-0.3397</v>
      </c>
      <c r="N33">
        <v>8.2202000000000002</v>
      </c>
      <c r="O33" s="56">
        <f t="shared" si="4"/>
        <v>17.797999999999998</v>
      </c>
    </row>
    <row r="34" spans="2:15" x14ac:dyDescent="0.25">
      <c r="B34">
        <v>8.3175000000000008</v>
      </c>
      <c r="C34" s="53">
        <f t="shared" si="0"/>
        <v>16.824999999999992</v>
      </c>
      <c r="L34">
        <v>0.56000000000000005</v>
      </c>
      <c r="M34">
        <v>-0.32650000000000001</v>
      </c>
      <c r="N34">
        <v>8.4955999999999996</v>
      </c>
      <c r="O34" s="56">
        <f t="shared" si="4"/>
        <v>15.044000000000004</v>
      </c>
    </row>
    <row r="35" spans="2:15" x14ac:dyDescent="0.25">
      <c r="B35">
        <v>8.1738</v>
      </c>
      <c r="C35" s="53">
        <f t="shared" si="0"/>
        <v>18.262</v>
      </c>
      <c r="L35">
        <v>0.61180000000000001</v>
      </c>
      <c r="M35">
        <v>-0.34570000000000001</v>
      </c>
      <c r="N35">
        <v>9.9992000000000001</v>
      </c>
      <c r="O35" s="54">
        <f t="shared" si="4"/>
        <v>7.9999999999991189E-3</v>
      </c>
    </row>
    <row r="36" spans="2:15" x14ac:dyDescent="0.25">
      <c r="B36">
        <v>10</v>
      </c>
      <c r="C36" s="53">
        <f t="shared" si="0"/>
        <v>0</v>
      </c>
      <c r="L36">
        <v>0.64429999999999998</v>
      </c>
      <c r="M36">
        <v>-7.6899999999999996E-2</v>
      </c>
      <c r="N36">
        <v>10.3477</v>
      </c>
      <c r="O36" s="55">
        <f t="shared" si="4"/>
        <v>3.4769999999999968</v>
      </c>
    </row>
    <row r="37" spans="2:15" x14ac:dyDescent="0.25">
      <c r="B37">
        <v>8.3562999999999992</v>
      </c>
      <c r="C37" s="53">
        <f t="shared" si="0"/>
        <v>16.437000000000008</v>
      </c>
      <c r="L37">
        <v>0.68149999999999999</v>
      </c>
      <c r="M37">
        <v>0.17499999999999999</v>
      </c>
      <c r="N37">
        <v>10.806900000000001</v>
      </c>
      <c r="O37" s="55">
        <f t="shared" si="4"/>
        <v>8.0690000000000062</v>
      </c>
    </row>
    <row r="38" spans="2:15" x14ac:dyDescent="0.25">
      <c r="B38">
        <v>8.5349000000000004</v>
      </c>
      <c r="C38" s="53">
        <f t="shared" si="0"/>
        <v>14.650999999999996</v>
      </c>
      <c r="L38">
        <v>0.72770000000000001</v>
      </c>
      <c r="M38">
        <v>0.3644</v>
      </c>
    </row>
    <row r="39" spans="2:15" x14ac:dyDescent="0.25">
      <c r="B39">
        <v>9.9992000000000001</v>
      </c>
      <c r="C39" s="53">
        <f t="shared" si="0"/>
        <v>7.9999999999991189E-3</v>
      </c>
      <c r="O39">
        <f>MIN(O20:O37)</f>
        <v>0</v>
      </c>
    </row>
    <row r="40" spans="2:15" x14ac:dyDescent="0.25">
      <c r="B40">
        <v>10.0442</v>
      </c>
      <c r="C40" s="53">
        <f t="shared" si="0"/>
        <v>0.44200000000000017</v>
      </c>
    </row>
    <row r="41" spans="2:15" x14ac:dyDescent="0.25">
      <c r="B41">
        <v>10.309100000000001</v>
      </c>
      <c r="C41" s="53">
        <f t="shared" si="0"/>
        <v>3.0910000000000082</v>
      </c>
    </row>
    <row r="42" spans="2:15" x14ac:dyDescent="0.25">
      <c r="C42" s="58">
        <f>AVERAGE(C24:C41)</f>
        <v>5.8999444444444435</v>
      </c>
    </row>
    <row r="43" spans="2:15" x14ac:dyDescent="0.25">
      <c r="C43" s="58"/>
      <c r="M43">
        <v>9.9604999999999997</v>
      </c>
      <c r="N43" s="52">
        <f>ABS(M43-10)*10</f>
        <v>0.39500000000000313</v>
      </c>
    </row>
    <row r="44" spans="2:15" x14ac:dyDescent="0.25">
      <c r="M44">
        <v>9.9250000000000007</v>
      </c>
      <c r="N44" s="52">
        <f t="shared" ref="N44:N55" si="5">ABS(M44-10)*10</f>
        <v>0.74999999999999289</v>
      </c>
    </row>
    <row r="45" spans="2:15" x14ac:dyDescent="0.25">
      <c r="M45">
        <v>9.9979999999999993</v>
      </c>
      <c r="N45" s="52">
        <f t="shared" si="5"/>
        <v>2.0000000000006679E-2</v>
      </c>
    </row>
    <row r="46" spans="2:15" x14ac:dyDescent="0.25">
      <c r="D46">
        <v>0.19</v>
      </c>
      <c r="M46">
        <v>9.9785000000000004</v>
      </c>
      <c r="N46" s="52">
        <f t="shared" si="5"/>
        <v>0.21499999999999631</v>
      </c>
    </row>
    <row r="47" spans="2:15" x14ac:dyDescent="0.25">
      <c r="D47">
        <v>-0.34</v>
      </c>
      <c r="M47">
        <v>9.9633000000000003</v>
      </c>
      <c r="N47" s="52">
        <f t="shared" si="5"/>
        <v>0.36699999999999733</v>
      </c>
    </row>
    <row r="48" spans="2:15" x14ac:dyDescent="0.25">
      <c r="M48">
        <v>9.6963000000000008</v>
      </c>
      <c r="N48" s="52">
        <f t="shared" si="5"/>
        <v>3.0369999999999919</v>
      </c>
    </row>
    <row r="49" spans="4:20" x14ac:dyDescent="0.25">
      <c r="D49">
        <v>-3.57</v>
      </c>
      <c r="N49" s="57"/>
    </row>
    <row r="50" spans="4:20" x14ac:dyDescent="0.25">
      <c r="M50">
        <v>9.9604999999999997</v>
      </c>
      <c r="N50" s="52">
        <f t="shared" si="5"/>
        <v>0.39500000000000313</v>
      </c>
    </row>
    <row r="51" spans="4:20" x14ac:dyDescent="0.25">
      <c r="D51">
        <f>(D46-D49)^2</f>
        <v>14.137599999999999</v>
      </c>
      <c r="E51">
        <f>(SUM(B51:D51))^0.5</f>
        <v>3.76</v>
      </c>
      <c r="M51">
        <v>9.9250000000000007</v>
      </c>
      <c r="N51" s="52">
        <f t="shared" si="5"/>
        <v>0.74999999999999289</v>
      </c>
    </row>
    <row r="52" spans="4:20" x14ac:dyDescent="0.25">
      <c r="D52">
        <f>(D47-D49)^2</f>
        <v>10.4329</v>
      </c>
      <c r="E52">
        <f>(SUM(B52:D52))^0.5</f>
        <v>3.23</v>
      </c>
      <c r="M52">
        <v>9.9979999999999993</v>
      </c>
      <c r="N52" s="52">
        <f t="shared" si="5"/>
        <v>2.0000000000006679E-2</v>
      </c>
    </row>
    <row r="53" spans="4:20" x14ac:dyDescent="0.25">
      <c r="E53">
        <f>(SUM(B53:D53))^0.5</f>
        <v>0</v>
      </c>
      <c r="M53">
        <v>9.9785000000000004</v>
      </c>
      <c r="N53" s="52">
        <f t="shared" si="5"/>
        <v>0.21499999999999631</v>
      </c>
    </row>
    <row r="54" spans="4:20" x14ac:dyDescent="0.25">
      <c r="D54">
        <f>(D46-D47)^2</f>
        <v>0.28090000000000004</v>
      </c>
      <c r="E54">
        <f>(SUM(B54:D54))^0.5</f>
        <v>0.53</v>
      </c>
      <c r="M54">
        <v>9.8773</v>
      </c>
      <c r="N54" s="52">
        <f t="shared" si="5"/>
        <v>1.2270000000000003</v>
      </c>
    </row>
    <row r="55" spans="4:20" x14ac:dyDescent="0.25">
      <c r="M55">
        <v>9.8474000000000004</v>
      </c>
      <c r="N55" s="52">
        <f t="shared" si="5"/>
        <v>1.5259999999999962</v>
      </c>
    </row>
    <row r="60" spans="4:20" x14ac:dyDescent="0.25">
      <c r="S60" s="51"/>
      <c r="T60" s="51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opLeftCell="A18" zoomScaleNormal="100" workbookViewId="0">
      <selection activeCell="E35" sqref="E35"/>
    </sheetView>
  </sheetViews>
  <sheetFormatPr defaultColWidth="9.140625" defaultRowHeight="11.25" x14ac:dyDescent="0.2"/>
  <cols>
    <col min="1" max="1" width="3.7109375" style="33" customWidth="1"/>
    <col min="2" max="2" width="15.5703125" style="33" customWidth="1"/>
    <col min="3" max="3" width="20.7109375" style="33" customWidth="1"/>
    <col min="4" max="4" width="18.28515625" style="33" customWidth="1"/>
    <col min="5" max="5" width="20.7109375" style="33" customWidth="1"/>
    <col min="6" max="6" width="16" style="33" customWidth="1"/>
    <col min="7" max="15" width="12.7109375" style="33" customWidth="1"/>
    <col min="16" max="16384" width="9.140625" style="33"/>
  </cols>
  <sheetData>
    <row r="1" spans="1:6" ht="12" thickBot="1" x14ac:dyDescent="0.25"/>
    <row r="2" spans="1:6" ht="12" thickBot="1" x14ac:dyDescent="0.25">
      <c r="A2" s="38"/>
      <c r="B2" s="39"/>
      <c r="C2" s="39"/>
      <c r="D2" s="39"/>
      <c r="E2" s="39"/>
      <c r="F2" s="40"/>
    </row>
    <row r="3" spans="1:6" ht="12" thickBot="1" x14ac:dyDescent="0.25">
      <c r="A3" s="41"/>
      <c r="B3" s="34" t="s">
        <v>20</v>
      </c>
      <c r="C3" s="42"/>
      <c r="D3" s="42"/>
      <c r="E3" s="42"/>
      <c r="F3" s="43"/>
    </row>
    <row r="4" spans="1:6" x14ac:dyDescent="0.2">
      <c r="A4" s="41"/>
      <c r="B4" s="42"/>
      <c r="C4" s="35" t="s">
        <v>22</v>
      </c>
      <c r="D4" s="42" t="s">
        <v>23</v>
      </c>
      <c r="E4" s="44" t="s">
        <v>21</v>
      </c>
      <c r="F4" s="43"/>
    </row>
    <row r="5" spans="1:6" x14ac:dyDescent="0.2">
      <c r="A5" s="41"/>
      <c r="B5" s="42"/>
      <c r="C5" s="42"/>
      <c r="D5" s="42"/>
      <c r="E5" s="42"/>
      <c r="F5" s="43"/>
    </row>
    <row r="6" spans="1:6" x14ac:dyDescent="0.2">
      <c r="A6" s="41"/>
      <c r="B6" s="42"/>
      <c r="C6" s="42"/>
      <c r="D6" s="42" t="s">
        <v>24</v>
      </c>
      <c r="E6" s="44" t="s">
        <v>26</v>
      </c>
      <c r="F6" s="43"/>
    </row>
    <row r="7" spans="1:6" x14ac:dyDescent="0.2">
      <c r="A7" s="41"/>
      <c r="B7" s="42"/>
      <c r="C7" s="42"/>
      <c r="D7" s="42"/>
      <c r="E7" s="44" t="s">
        <v>27</v>
      </c>
      <c r="F7" s="43"/>
    </row>
    <row r="8" spans="1:6" x14ac:dyDescent="0.2">
      <c r="A8" s="41"/>
      <c r="B8" s="42"/>
      <c r="C8" s="42"/>
      <c r="D8" s="42"/>
      <c r="E8" s="42"/>
      <c r="F8" s="43"/>
    </row>
    <row r="9" spans="1:6" x14ac:dyDescent="0.2">
      <c r="A9" s="41"/>
      <c r="B9" s="42"/>
      <c r="C9" s="42"/>
      <c r="D9" s="44" t="s">
        <v>25</v>
      </c>
      <c r="E9" s="44" t="s">
        <v>21</v>
      </c>
      <c r="F9" s="43"/>
    </row>
    <row r="10" spans="1:6" x14ac:dyDescent="0.2">
      <c r="A10" s="41"/>
      <c r="B10" s="42"/>
      <c r="C10" s="42"/>
      <c r="D10" s="42"/>
      <c r="E10" s="44" t="s">
        <v>28</v>
      </c>
      <c r="F10" s="45" t="s">
        <v>29</v>
      </c>
    </row>
    <row r="11" spans="1:6" x14ac:dyDescent="0.2">
      <c r="A11" s="41"/>
      <c r="B11" s="42"/>
      <c r="C11" s="42"/>
      <c r="D11" s="42"/>
      <c r="E11" s="44" t="s">
        <v>30</v>
      </c>
      <c r="F11" s="43"/>
    </row>
    <row r="12" spans="1:6" x14ac:dyDescent="0.2">
      <c r="A12" s="41"/>
      <c r="B12" s="42"/>
      <c r="C12" s="42"/>
      <c r="D12" s="42"/>
      <c r="E12" s="42"/>
      <c r="F12" s="43"/>
    </row>
    <row r="13" spans="1:6" x14ac:dyDescent="0.2">
      <c r="A13" s="41"/>
      <c r="B13" s="42"/>
      <c r="C13" s="42"/>
      <c r="D13" s="44" t="s">
        <v>24</v>
      </c>
      <c r="E13" s="44" t="s">
        <v>26</v>
      </c>
      <c r="F13" s="43"/>
    </row>
    <row r="14" spans="1:6" x14ac:dyDescent="0.2">
      <c r="A14" s="41"/>
      <c r="B14" s="42"/>
      <c r="C14" s="42"/>
      <c r="D14" s="42"/>
      <c r="E14" s="44" t="s">
        <v>27</v>
      </c>
      <c r="F14" s="43"/>
    </row>
    <row r="15" spans="1:6" x14ac:dyDescent="0.2">
      <c r="A15" s="41"/>
      <c r="B15" s="42"/>
      <c r="C15" s="35" t="s">
        <v>91</v>
      </c>
      <c r="D15" s="42"/>
      <c r="E15" s="42"/>
      <c r="F15" s="43"/>
    </row>
    <row r="16" spans="1:6" x14ac:dyDescent="0.2">
      <c r="A16" s="41"/>
      <c r="B16" s="42"/>
      <c r="C16" s="36"/>
      <c r="D16" s="42"/>
      <c r="E16" s="42"/>
      <c r="F16" s="43"/>
    </row>
    <row r="17" spans="1:6" x14ac:dyDescent="0.2">
      <c r="A17" s="41"/>
      <c r="B17" s="42"/>
      <c r="C17" s="35" t="s">
        <v>31</v>
      </c>
      <c r="D17" s="44" t="s">
        <v>91</v>
      </c>
      <c r="F17" s="43"/>
    </row>
    <row r="18" spans="1:6" x14ac:dyDescent="0.2">
      <c r="A18" s="41"/>
      <c r="B18" s="42"/>
      <c r="D18" s="42" t="s">
        <v>33</v>
      </c>
      <c r="F18" s="43"/>
    </row>
    <row r="19" spans="1:6" x14ac:dyDescent="0.2">
      <c r="A19" s="41"/>
      <c r="B19" s="42"/>
      <c r="D19" s="42" t="s">
        <v>34</v>
      </c>
      <c r="F19" s="43"/>
    </row>
    <row r="20" spans="1:6" x14ac:dyDescent="0.2">
      <c r="A20" s="41"/>
      <c r="B20" s="42"/>
      <c r="C20" s="42"/>
      <c r="E20" s="42"/>
      <c r="F20" s="43"/>
    </row>
    <row r="21" spans="1:6" x14ac:dyDescent="0.2">
      <c r="A21" s="41"/>
      <c r="B21" s="42"/>
      <c r="C21" s="35" t="s">
        <v>59</v>
      </c>
      <c r="D21" s="33" t="s">
        <v>31</v>
      </c>
      <c r="E21" s="44" t="s">
        <v>91</v>
      </c>
      <c r="F21" s="43"/>
    </row>
    <row r="22" spans="1:6" x14ac:dyDescent="0.2">
      <c r="A22" s="41"/>
      <c r="B22" s="42"/>
      <c r="C22" s="46"/>
      <c r="E22" s="42" t="s">
        <v>33</v>
      </c>
      <c r="F22" s="43"/>
    </row>
    <row r="23" spans="1:6" x14ac:dyDescent="0.2">
      <c r="A23" s="41"/>
      <c r="B23" s="42"/>
      <c r="C23" s="46"/>
      <c r="E23" s="42" t="s">
        <v>34</v>
      </c>
      <c r="F23" s="43"/>
    </row>
    <row r="24" spans="1:6" x14ac:dyDescent="0.2">
      <c r="A24" s="41"/>
      <c r="B24" s="42"/>
      <c r="C24" s="42"/>
      <c r="D24" s="42"/>
      <c r="E24" s="42"/>
      <c r="F24" s="43"/>
    </row>
    <row r="25" spans="1:6" x14ac:dyDescent="0.2">
      <c r="A25" s="41"/>
      <c r="B25" s="42"/>
      <c r="C25" s="35" t="s">
        <v>32</v>
      </c>
      <c r="D25" s="42"/>
      <c r="E25" s="42"/>
      <c r="F25" s="43"/>
    </row>
    <row r="26" spans="1:6" ht="12" thickBot="1" x14ac:dyDescent="0.25">
      <c r="A26" s="47"/>
      <c r="B26" s="48"/>
      <c r="C26" s="48"/>
      <c r="D26" s="48"/>
      <c r="E26" s="48"/>
      <c r="F26" s="49"/>
    </row>
    <row r="27" spans="1:6" ht="12" thickBot="1" x14ac:dyDescent="0.25"/>
    <row r="28" spans="1:6" ht="12" thickBot="1" x14ac:dyDescent="0.25">
      <c r="A28" s="38"/>
      <c r="B28" s="39"/>
      <c r="C28" s="39"/>
      <c r="D28" s="39"/>
      <c r="E28" s="39"/>
      <c r="F28" s="40"/>
    </row>
    <row r="29" spans="1:6" ht="12" thickBot="1" x14ac:dyDescent="0.25">
      <c r="A29" s="41"/>
      <c r="B29" s="34" t="s">
        <v>90</v>
      </c>
      <c r="C29" s="42"/>
      <c r="D29" s="42"/>
      <c r="E29" s="42"/>
      <c r="F29" s="43"/>
    </row>
    <row r="30" spans="1:6" x14ac:dyDescent="0.2">
      <c r="A30" s="41"/>
      <c r="B30" s="42"/>
      <c r="C30" s="35" t="s">
        <v>35</v>
      </c>
      <c r="D30" s="42" t="s">
        <v>36</v>
      </c>
      <c r="E30" s="42" t="s">
        <v>38</v>
      </c>
      <c r="F30" s="43"/>
    </row>
    <row r="31" spans="1:6" x14ac:dyDescent="0.2">
      <c r="A31" s="41"/>
      <c r="B31" s="42"/>
      <c r="C31" s="42"/>
      <c r="D31" s="42"/>
      <c r="E31" s="42" t="s">
        <v>39</v>
      </c>
      <c r="F31" s="43"/>
    </row>
    <row r="32" spans="1:6" x14ac:dyDescent="0.2">
      <c r="A32" s="41"/>
      <c r="B32" s="42"/>
      <c r="C32" s="42"/>
      <c r="D32" s="42"/>
      <c r="E32" s="42" t="s">
        <v>95</v>
      </c>
      <c r="F32" s="43"/>
    </row>
    <row r="33" spans="1:6" x14ac:dyDescent="0.2">
      <c r="A33" s="41"/>
      <c r="B33" s="42"/>
      <c r="C33" s="42"/>
      <c r="D33" s="42"/>
      <c r="E33" s="42"/>
      <c r="F33" s="43"/>
    </row>
    <row r="34" spans="1:6" x14ac:dyDescent="0.2">
      <c r="A34" s="41"/>
      <c r="B34" s="42"/>
      <c r="C34" s="42"/>
      <c r="D34" s="42" t="s">
        <v>37</v>
      </c>
      <c r="E34" s="42" t="s">
        <v>48</v>
      </c>
      <c r="F34" s="43" t="s">
        <v>93</v>
      </c>
    </row>
    <row r="35" spans="1:6" x14ac:dyDescent="0.2">
      <c r="A35" s="41"/>
      <c r="B35" s="42"/>
      <c r="C35" s="42"/>
      <c r="D35" s="42"/>
      <c r="E35" s="42" t="s">
        <v>95</v>
      </c>
      <c r="F35" s="43"/>
    </row>
    <row r="36" spans="1:6" x14ac:dyDescent="0.2">
      <c r="A36" s="41"/>
      <c r="B36" s="42"/>
      <c r="C36" s="42"/>
      <c r="D36" s="42"/>
      <c r="E36" s="42" t="s">
        <v>49</v>
      </c>
      <c r="F36" s="43"/>
    </row>
    <row r="37" spans="1:6" x14ac:dyDescent="0.2">
      <c r="A37" s="41"/>
      <c r="B37" s="42"/>
      <c r="C37" s="42"/>
      <c r="D37" s="42"/>
      <c r="E37" s="42" t="s">
        <v>50</v>
      </c>
      <c r="F37" s="43"/>
    </row>
    <row r="38" spans="1:6" x14ac:dyDescent="0.2">
      <c r="A38" s="41"/>
      <c r="B38" s="42"/>
      <c r="C38" s="42"/>
      <c r="D38" s="42"/>
      <c r="E38" s="42" t="s">
        <v>49</v>
      </c>
      <c r="F38" s="43"/>
    </row>
    <row r="39" spans="1:6" x14ac:dyDescent="0.2">
      <c r="A39" s="41"/>
      <c r="B39" s="42"/>
      <c r="C39" s="42"/>
      <c r="D39" s="42" t="s">
        <v>33</v>
      </c>
      <c r="E39" s="42"/>
      <c r="F39" s="43"/>
    </row>
    <row r="40" spans="1:6" x14ac:dyDescent="0.2">
      <c r="A40" s="41"/>
      <c r="B40" s="42"/>
      <c r="C40" s="42"/>
      <c r="D40" s="42" t="s">
        <v>34</v>
      </c>
      <c r="E40" s="42"/>
      <c r="F40" s="43"/>
    </row>
    <row r="41" spans="1:6" x14ac:dyDescent="0.2">
      <c r="A41" s="41"/>
      <c r="B41" s="42"/>
      <c r="C41" s="42"/>
      <c r="D41" s="42"/>
      <c r="E41" s="42"/>
      <c r="F41" s="43"/>
    </row>
    <row r="42" spans="1:6" x14ac:dyDescent="0.2">
      <c r="A42" s="41"/>
      <c r="B42" s="42"/>
      <c r="C42" s="35" t="s">
        <v>48</v>
      </c>
      <c r="D42" s="42" t="s">
        <v>94</v>
      </c>
      <c r="E42" s="42"/>
      <c r="F42" s="43"/>
    </row>
    <row r="43" spans="1:6" x14ac:dyDescent="0.2">
      <c r="A43" s="41"/>
      <c r="B43" s="42"/>
      <c r="C43" s="42"/>
      <c r="D43" s="42"/>
      <c r="E43" s="42"/>
      <c r="F43" s="43"/>
    </row>
    <row r="44" spans="1:6" x14ac:dyDescent="0.2">
      <c r="A44" s="41"/>
      <c r="B44" s="42"/>
      <c r="C44" s="35" t="s">
        <v>95</v>
      </c>
      <c r="D44" s="42"/>
      <c r="E44" s="42"/>
      <c r="F44" s="43"/>
    </row>
    <row r="45" spans="1:6" x14ac:dyDescent="0.2">
      <c r="A45" s="41"/>
      <c r="B45" s="42"/>
      <c r="C45" s="35" t="s">
        <v>50</v>
      </c>
      <c r="D45" s="42"/>
      <c r="E45" s="42"/>
      <c r="F45" s="43"/>
    </row>
    <row r="46" spans="1:6" x14ac:dyDescent="0.2">
      <c r="A46" s="41"/>
      <c r="B46" s="42"/>
      <c r="C46" s="37" t="s">
        <v>49</v>
      </c>
      <c r="D46" s="42"/>
      <c r="E46" s="42"/>
      <c r="F46" s="43"/>
    </row>
    <row r="47" spans="1:6" x14ac:dyDescent="0.2">
      <c r="A47" s="41"/>
      <c r="B47" s="42"/>
      <c r="C47" s="35" t="s">
        <v>55</v>
      </c>
      <c r="D47" s="42"/>
      <c r="E47" s="42"/>
      <c r="F47" s="43"/>
    </row>
    <row r="48" spans="1:6" x14ac:dyDescent="0.2">
      <c r="A48" s="41"/>
      <c r="B48" s="42"/>
      <c r="C48" s="36"/>
      <c r="D48" s="42"/>
      <c r="E48" s="42"/>
      <c r="F48" s="43"/>
    </row>
    <row r="49" spans="1:6" x14ac:dyDescent="0.2">
      <c r="A49" s="41"/>
      <c r="B49" s="42"/>
      <c r="C49" s="35" t="s">
        <v>56</v>
      </c>
      <c r="D49" s="42" t="s">
        <v>57</v>
      </c>
      <c r="E49" s="42" t="s">
        <v>52</v>
      </c>
      <c r="F49" s="43" t="s">
        <v>53</v>
      </c>
    </row>
    <row r="50" spans="1:6" x14ac:dyDescent="0.2">
      <c r="A50" s="41"/>
      <c r="B50" s="42"/>
      <c r="C50" s="42"/>
      <c r="D50" s="42" t="s">
        <v>93</v>
      </c>
      <c r="E50" s="42"/>
      <c r="F50" s="43"/>
    </row>
    <row r="51" spans="1:6" x14ac:dyDescent="0.2">
      <c r="A51" s="41"/>
      <c r="B51" s="42"/>
      <c r="C51" s="42"/>
      <c r="D51" s="42" t="s">
        <v>55</v>
      </c>
      <c r="E51" s="42"/>
      <c r="F51" s="43"/>
    </row>
    <row r="52" spans="1:6" x14ac:dyDescent="0.2">
      <c r="A52" s="41"/>
      <c r="B52" s="42"/>
      <c r="C52" s="42"/>
      <c r="D52" s="42"/>
      <c r="E52" s="42"/>
      <c r="F52" s="43"/>
    </row>
    <row r="53" spans="1:6" x14ac:dyDescent="0.2">
      <c r="A53" s="41"/>
      <c r="B53" s="42"/>
      <c r="C53" s="35" t="s">
        <v>58</v>
      </c>
      <c r="D53" s="42"/>
      <c r="E53" s="42"/>
      <c r="F53" s="43"/>
    </row>
    <row r="54" spans="1:6" ht="12" thickBot="1" x14ac:dyDescent="0.25">
      <c r="A54" s="47"/>
      <c r="B54" s="48"/>
      <c r="C54" s="50"/>
      <c r="D54" s="48"/>
      <c r="E54" s="48"/>
      <c r="F54" s="49"/>
    </row>
    <row r="55" spans="1:6" ht="12" thickBot="1" x14ac:dyDescent="0.25">
      <c r="C55" s="36"/>
    </row>
    <row r="56" spans="1:6" ht="12" hidden="1" thickBot="1" x14ac:dyDescent="0.25">
      <c r="A56" s="99"/>
      <c r="B56" s="100"/>
      <c r="C56" s="101"/>
      <c r="D56" s="100"/>
      <c r="E56" s="100"/>
      <c r="F56" s="102"/>
    </row>
    <row r="57" spans="1:6" ht="12" hidden="1" thickBot="1" x14ac:dyDescent="0.25">
      <c r="A57" s="103"/>
      <c r="B57" s="104" t="s">
        <v>40</v>
      </c>
      <c r="C57" s="105"/>
      <c r="D57" s="105"/>
      <c r="E57" s="105"/>
      <c r="F57" s="106"/>
    </row>
    <row r="58" spans="1:6" hidden="1" x14ac:dyDescent="0.2">
      <c r="A58" s="103"/>
      <c r="B58" s="105"/>
      <c r="C58" s="107" t="s">
        <v>93</v>
      </c>
      <c r="D58" s="105" t="s">
        <v>43</v>
      </c>
      <c r="E58" s="105"/>
      <c r="F58" s="106"/>
    </row>
    <row r="59" spans="1:6" hidden="1" x14ac:dyDescent="0.2">
      <c r="A59" s="103"/>
      <c r="B59" s="105"/>
      <c r="C59" s="105"/>
      <c r="D59" s="105" t="s">
        <v>44</v>
      </c>
      <c r="E59" s="105"/>
      <c r="F59" s="106"/>
    </row>
    <row r="60" spans="1:6" hidden="1" x14ac:dyDescent="0.2">
      <c r="A60" s="103"/>
      <c r="B60" s="105"/>
      <c r="C60" s="105"/>
      <c r="D60" s="105"/>
      <c r="E60" s="105"/>
      <c r="F60" s="106"/>
    </row>
    <row r="61" spans="1:6" hidden="1" x14ac:dyDescent="0.2">
      <c r="A61" s="103"/>
      <c r="B61" s="105"/>
      <c r="C61" s="107" t="s">
        <v>45</v>
      </c>
      <c r="D61" s="105" t="s">
        <v>46</v>
      </c>
      <c r="E61" s="105"/>
      <c r="F61" s="106"/>
    </row>
    <row r="62" spans="1:6" hidden="1" x14ac:dyDescent="0.2">
      <c r="A62" s="103"/>
      <c r="B62" s="105"/>
      <c r="C62" s="105"/>
      <c r="D62" s="105" t="s">
        <v>47</v>
      </c>
      <c r="E62" s="105"/>
      <c r="F62" s="106"/>
    </row>
    <row r="63" spans="1:6" ht="12" hidden="1" thickBot="1" x14ac:dyDescent="0.25">
      <c r="A63" s="108"/>
      <c r="B63" s="109"/>
      <c r="C63" s="109"/>
      <c r="D63" s="109"/>
      <c r="E63" s="109"/>
      <c r="F63" s="110"/>
    </row>
    <row r="64" spans="1:6" ht="12" hidden="1" thickBot="1" x14ac:dyDescent="0.25">
      <c r="A64" s="111"/>
      <c r="B64" s="111"/>
      <c r="C64" s="111"/>
      <c r="D64" s="111"/>
      <c r="E64" s="111"/>
      <c r="F64" s="111"/>
    </row>
    <row r="65" spans="1:6" ht="12" hidden="1" thickBot="1" x14ac:dyDescent="0.25">
      <c r="A65" s="99"/>
      <c r="B65" s="100"/>
      <c r="C65" s="100"/>
      <c r="D65" s="100"/>
      <c r="E65" s="100"/>
      <c r="F65" s="102"/>
    </row>
    <row r="66" spans="1:6" ht="12" hidden="1" thickBot="1" x14ac:dyDescent="0.25">
      <c r="A66" s="103"/>
      <c r="B66" s="104" t="s">
        <v>41</v>
      </c>
      <c r="C66" s="105"/>
      <c r="D66" s="105"/>
      <c r="E66" s="105"/>
      <c r="F66" s="106"/>
    </row>
    <row r="67" spans="1:6" hidden="1" x14ac:dyDescent="0.2">
      <c r="A67" s="103"/>
      <c r="B67" s="105"/>
      <c r="C67" s="107" t="s">
        <v>45</v>
      </c>
      <c r="D67" s="105" t="s">
        <v>46</v>
      </c>
      <c r="E67" s="105"/>
      <c r="F67" s="106"/>
    </row>
    <row r="68" spans="1:6" hidden="1" x14ac:dyDescent="0.2">
      <c r="A68" s="103"/>
      <c r="B68" s="105"/>
      <c r="C68" s="105"/>
      <c r="D68" s="105" t="s">
        <v>47</v>
      </c>
      <c r="E68" s="105"/>
      <c r="F68" s="106"/>
    </row>
    <row r="69" spans="1:6" ht="12" hidden="1" thickBot="1" x14ac:dyDescent="0.25">
      <c r="A69" s="108"/>
      <c r="B69" s="109"/>
      <c r="C69" s="109"/>
      <c r="D69" s="109"/>
      <c r="E69" s="109"/>
      <c r="F69" s="110"/>
    </row>
    <row r="70" spans="1:6" ht="12" hidden="1" thickBot="1" x14ac:dyDescent="0.25"/>
    <row r="71" spans="1:6" ht="12" thickBot="1" x14ac:dyDescent="0.25">
      <c r="A71" s="38"/>
      <c r="B71" s="39"/>
      <c r="C71" s="39"/>
      <c r="D71" s="39"/>
      <c r="E71" s="39"/>
      <c r="F71" s="40"/>
    </row>
    <row r="72" spans="1:6" ht="12" thickBot="1" x14ac:dyDescent="0.25">
      <c r="A72" s="41"/>
      <c r="B72" s="34" t="s">
        <v>51</v>
      </c>
      <c r="C72" s="42"/>
      <c r="D72" s="42"/>
      <c r="E72" s="42"/>
      <c r="F72" s="43"/>
    </row>
    <row r="73" spans="1:6" x14ac:dyDescent="0.2">
      <c r="A73" s="41"/>
      <c r="B73" s="42"/>
      <c r="C73" s="35" t="s">
        <v>52</v>
      </c>
      <c r="D73" s="42" t="s">
        <v>53</v>
      </c>
      <c r="E73" s="42"/>
      <c r="F73" s="43"/>
    </row>
    <row r="74" spans="1:6" x14ac:dyDescent="0.2">
      <c r="A74" s="41"/>
      <c r="B74" s="42"/>
      <c r="C74" s="42"/>
      <c r="D74" s="42"/>
      <c r="E74" s="42"/>
      <c r="F74" s="43"/>
    </row>
    <row r="75" spans="1:6" x14ac:dyDescent="0.2">
      <c r="A75" s="41"/>
      <c r="B75" s="42"/>
      <c r="C75" s="42"/>
      <c r="D75" s="42" t="s">
        <v>54</v>
      </c>
      <c r="E75" s="42"/>
      <c r="F75" s="43"/>
    </row>
    <row r="76" spans="1:6" x14ac:dyDescent="0.2">
      <c r="A76" s="41"/>
      <c r="B76" s="42"/>
      <c r="C76" s="35" t="s">
        <v>54</v>
      </c>
      <c r="D76" s="42"/>
      <c r="E76" s="42"/>
      <c r="F76" s="43"/>
    </row>
    <row r="77" spans="1:6" x14ac:dyDescent="0.2">
      <c r="A77" s="41"/>
      <c r="B77" s="42"/>
      <c r="C77" s="36"/>
      <c r="D77" s="42"/>
      <c r="E77" s="42"/>
      <c r="F77" s="43"/>
    </row>
    <row r="78" spans="1:6" x14ac:dyDescent="0.2">
      <c r="A78" s="41"/>
      <c r="B78" s="42"/>
      <c r="C78" s="35" t="s">
        <v>94</v>
      </c>
      <c r="D78" s="42"/>
      <c r="E78" s="42"/>
      <c r="F78" s="43"/>
    </row>
    <row r="79" spans="1:6" x14ac:dyDescent="0.2">
      <c r="A79" s="41"/>
      <c r="B79" s="42"/>
      <c r="C79" s="35" t="s">
        <v>92</v>
      </c>
      <c r="D79" s="42"/>
      <c r="E79" s="42"/>
      <c r="F79" s="43"/>
    </row>
    <row r="80" spans="1:6" ht="12" thickBot="1" x14ac:dyDescent="0.25">
      <c r="A80" s="47"/>
      <c r="B80" s="48"/>
      <c r="C80" s="48"/>
      <c r="D80" s="48"/>
      <c r="E80" s="48"/>
      <c r="F80" s="49"/>
    </row>
    <row r="83" spans="2:3" x14ac:dyDescent="0.2">
      <c r="B83" s="98" t="s">
        <v>42</v>
      </c>
      <c r="C83" s="42" t="s">
        <v>43</v>
      </c>
    </row>
    <row r="84" spans="2:3" x14ac:dyDescent="0.2">
      <c r="B84" s="42"/>
      <c r="C84" s="42" t="s">
        <v>44</v>
      </c>
    </row>
  </sheetData>
  <pageMargins left="0.7" right="0.7" top="0.75" bottom="0.75" header="0.3" footer="0.3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3"/>
  <sheetViews>
    <sheetView workbookViewId="0">
      <selection activeCell="A12" sqref="A12"/>
    </sheetView>
  </sheetViews>
  <sheetFormatPr defaultRowHeight="15" x14ac:dyDescent="0.25"/>
  <cols>
    <col min="3" max="3" width="6.140625" customWidth="1"/>
  </cols>
  <sheetData>
    <row r="3" spans="1:10" x14ac:dyDescent="0.25">
      <c r="B3" s="16" t="s">
        <v>98</v>
      </c>
      <c r="C3" s="114">
        <v>38</v>
      </c>
      <c r="D3" s="11" t="s">
        <v>107</v>
      </c>
      <c r="E3" s="118">
        <f>6*C4</f>
        <v>24</v>
      </c>
      <c r="F3" s="119" t="s">
        <v>108</v>
      </c>
      <c r="G3" s="118">
        <f>6*(C4+1)</f>
        <v>30</v>
      </c>
    </row>
    <row r="4" spans="1:10" x14ac:dyDescent="0.25">
      <c r="B4" s="16" t="s">
        <v>96</v>
      </c>
      <c r="C4" s="114">
        <v>4</v>
      </c>
    </row>
    <row r="5" spans="1:10" x14ac:dyDescent="0.25">
      <c r="B5" s="16" t="s">
        <v>97</v>
      </c>
      <c r="C5" s="114">
        <v>1</v>
      </c>
    </row>
    <row r="6" spans="1:10" x14ac:dyDescent="0.25">
      <c r="B6" s="16"/>
      <c r="C6" s="115"/>
    </row>
    <row r="7" spans="1:10" ht="15.75" thickBot="1" x14ac:dyDescent="0.3">
      <c r="A7" s="120" t="s">
        <v>109</v>
      </c>
      <c r="B7" s="16"/>
      <c r="C7" s="115"/>
    </row>
    <row r="8" spans="1:10" ht="15.75" thickBot="1" x14ac:dyDescent="0.3">
      <c r="E8" s="145" t="s">
        <v>97</v>
      </c>
      <c r="F8" s="146"/>
      <c r="G8" s="146"/>
      <c r="H8" s="146"/>
      <c r="I8" s="146"/>
      <c r="J8" s="147"/>
    </row>
    <row r="9" spans="1:10" x14ac:dyDescent="0.25">
      <c r="A9" t="s">
        <v>105</v>
      </c>
      <c r="E9" s="116">
        <v>1</v>
      </c>
      <c r="F9" s="116">
        <v>2</v>
      </c>
      <c r="G9" s="116">
        <v>3</v>
      </c>
      <c r="H9" s="116">
        <v>4</v>
      </c>
      <c r="I9" s="116">
        <v>5</v>
      </c>
      <c r="J9" s="116">
        <v>6</v>
      </c>
    </row>
    <row r="10" spans="1:10" x14ac:dyDescent="0.25">
      <c r="B10" s="115" t="s">
        <v>99</v>
      </c>
      <c r="C10" s="16">
        <f>C3+ 6*C4 + (C5-1)</f>
        <v>62</v>
      </c>
      <c r="E10" s="117">
        <f t="shared" ref="E10:E15" si="0">C10</f>
        <v>62</v>
      </c>
      <c r="F10" s="117">
        <f>F16</f>
        <v>37</v>
      </c>
      <c r="G10" s="117">
        <f>G16</f>
        <v>19</v>
      </c>
      <c r="H10" s="117">
        <f>H16</f>
        <v>20</v>
      </c>
      <c r="I10" s="117">
        <f>I16</f>
        <v>39</v>
      </c>
      <c r="J10" s="117">
        <f>J16</f>
        <v>63</v>
      </c>
    </row>
    <row r="11" spans="1:10" x14ac:dyDescent="0.25">
      <c r="B11" s="115" t="s">
        <v>100</v>
      </c>
      <c r="C11" s="16">
        <f>C10+1</f>
        <v>63</v>
      </c>
      <c r="E11" s="117">
        <f t="shared" si="0"/>
        <v>63</v>
      </c>
      <c r="F11" s="117">
        <f t="shared" ref="F11:F16" si="1">C10</f>
        <v>62</v>
      </c>
      <c r="G11" s="117">
        <f>G17</f>
        <v>37</v>
      </c>
      <c r="H11" s="117">
        <f t="shared" ref="H11:J12" si="2">H17</f>
        <v>19</v>
      </c>
      <c r="I11" s="117">
        <f t="shared" si="2"/>
        <v>20</v>
      </c>
      <c r="J11" s="117">
        <f t="shared" si="2"/>
        <v>39</v>
      </c>
    </row>
    <row r="12" spans="1:10" x14ac:dyDescent="0.25">
      <c r="B12" s="115" t="s">
        <v>101</v>
      </c>
      <c r="C12" s="16">
        <f>C3+1</f>
        <v>39</v>
      </c>
      <c r="E12" s="117">
        <f t="shared" si="0"/>
        <v>39</v>
      </c>
      <c r="F12" s="117">
        <f t="shared" si="1"/>
        <v>63</v>
      </c>
      <c r="G12" s="117">
        <f>C10</f>
        <v>62</v>
      </c>
      <c r="H12" s="117">
        <f t="shared" si="2"/>
        <v>37</v>
      </c>
      <c r="I12" s="117">
        <f t="shared" si="2"/>
        <v>19</v>
      </c>
      <c r="J12" s="117">
        <f t="shared" si="2"/>
        <v>20</v>
      </c>
    </row>
    <row r="13" spans="1:10" x14ac:dyDescent="0.25">
      <c r="B13" s="115" t="s">
        <v>102</v>
      </c>
      <c r="C13" s="16">
        <f>C3 - (6*(C4-1)+(C5-1))</f>
        <v>20</v>
      </c>
      <c r="E13" s="117">
        <f t="shared" si="0"/>
        <v>20</v>
      </c>
      <c r="F13" s="117">
        <f t="shared" si="1"/>
        <v>39</v>
      </c>
      <c r="G13" s="117">
        <f>E11</f>
        <v>63</v>
      </c>
      <c r="H13" s="117">
        <f t="shared" ref="H13:H18" si="3">E10</f>
        <v>62</v>
      </c>
      <c r="I13" s="117">
        <f>I19</f>
        <v>37</v>
      </c>
      <c r="J13" s="117">
        <f>J19</f>
        <v>19</v>
      </c>
    </row>
    <row r="14" spans="1:10" x14ac:dyDescent="0.25">
      <c r="B14" s="115" t="s">
        <v>103</v>
      </c>
      <c r="C14" s="16">
        <f>C13-1</f>
        <v>19</v>
      </c>
      <c r="E14" s="117">
        <f t="shared" si="0"/>
        <v>19</v>
      </c>
      <c r="F14" s="117">
        <f t="shared" si="1"/>
        <v>20</v>
      </c>
      <c r="G14" s="117">
        <f>E12</f>
        <v>39</v>
      </c>
      <c r="H14" s="117">
        <f t="shared" si="3"/>
        <v>63</v>
      </c>
      <c r="I14" s="117">
        <f t="shared" ref="I14:I19" si="4">E10</f>
        <v>62</v>
      </c>
      <c r="J14" s="117">
        <f>J20</f>
        <v>37</v>
      </c>
    </row>
    <row r="15" spans="1:10" x14ac:dyDescent="0.25">
      <c r="B15" s="115" t="s">
        <v>104</v>
      </c>
      <c r="C15" s="16">
        <f>C3-1</f>
        <v>37</v>
      </c>
      <c r="E15" s="117">
        <f t="shared" si="0"/>
        <v>37</v>
      </c>
      <c r="F15" s="117">
        <f t="shared" si="1"/>
        <v>19</v>
      </c>
      <c r="G15" s="117">
        <f>E13</f>
        <v>20</v>
      </c>
      <c r="H15" s="117">
        <f t="shared" si="3"/>
        <v>39</v>
      </c>
      <c r="I15" s="117">
        <f t="shared" si="4"/>
        <v>63</v>
      </c>
      <c r="J15" s="117">
        <f t="shared" ref="J15:J20" si="5">C10</f>
        <v>62</v>
      </c>
    </row>
    <row r="16" spans="1:10" x14ac:dyDescent="0.25">
      <c r="E16" s="16"/>
      <c r="F16" s="16">
        <f t="shared" si="1"/>
        <v>37</v>
      </c>
      <c r="G16" s="16">
        <f>E14</f>
        <v>19</v>
      </c>
      <c r="H16" s="16">
        <f t="shared" si="3"/>
        <v>20</v>
      </c>
      <c r="I16" s="16">
        <f t="shared" si="4"/>
        <v>39</v>
      </c>
      <c r="J16" s="16">
        <f t="shared" si="5"/>
        <v>63</v>
      </c>
    </row>
    <row r="17" spans="1:10" x14ac:dyDescent="0.25">
      <c r="E17" s="16"/>
      <c r="F17" s="16"/>
      <c r="G17" s="16">
        <f>E15</f>
        <v>37</v>
      </c>
      <c r="H17" s="16">
        <f t="shared" si="3"/>
        <v>19</v>
      </c>
      <c r="I17" s="16">
        <f t="shared" si="4"/>
        <v>20</v>
      </c>
      <c r="J17" s="16">
        <f t="shared" si="5"/>
        <v>39</v>
      </c>
    </row>
    <row r="18" spans="1:10" x14ac:dyDescent="0.25">
      <c r="E18" s="16"/>
      <c r="F18" s="16"/>
      <c r="G18" s="16"/>
      <c r="H18" s="16">
        <f t="shared" si="3"/>
        <v>37</v>
      </c>
      <c r="I18" s="16">
        <f t="shared" si="4"/>
        <v>19</v>
      </c>
      <c r="J18" s="16">
        <f t="shared" si="5"/>
        <v>20</v>
      </c>
    </row>
    <row r="19" spans="1:10" x14ac:dyDescent="0.25">
      <c r="E19" s="16"/>
      <c r="F19" s="16"/>
      <c r="G19" s="16"/>
      <c r="H19" s="16"/>
      <c r="I19" s="16">
        <f t="shared" si="4"/>
        <v>37</v>
      </c>
      <c r="J19" s="16">
        <f t="shared" si="5"/>
        <v>19</v>
      </c>
    </row>
    <row r="20" spans="1:10" ht="15.75" thickBot="1" x14ac:dyDescent="0.3">
      <c r="E20" s="16"/>
      <c r="F20" s="16"/>
      <c r="G20" s="16"/>
      <c r="H20" s="16"/>
      <c r="I20" s="16"/>
      <c r="J20" s="16">
        <f t="shared" si="5"/>
        <v>37</v>
      </c>
    </row>
    <row r="21" spans="1:10" ht="15.75" thickBot="1" x14ac:dyDescent="0.3">
      <c r="E21" s="145" t="s">
        <v>97</v>
      </c>
      <c r="F21" s="146"/>
      <c r="G21" s="146"/>
      <c r="H21" s="146"/>
      <c r="I21" s="146"/>
      <c r="J21" s="147"/>
    </row>
    <row r="22" spans="1:10" x14ac:dyDescent="0.25">
      <c r="A22" t="s">
        <v>106</v>
      </c>
      <c r="E22" s="116">
        <v>1</v>
      </c>
      <c r="F22" s="116">
        <v>2</v>
      </c>
      <c r="G22" s="116">
        <v>3</v>
      </c>
      <c r="H22" s="116">
        <v>4</v>
      </c>
      <c r="I22" s="116">
        <v>5</v>
      </c>
      <c r="J22" s="116">
        <v>6</v>
      </c>
    </row>
    <row r="23" spans="1:10" x14ac:dyDescent="0.25">
      <c r="B23" s="115" t="s">
        <v>99</v>
      </c>
      <c r="C23" s="16">
        <f>C10</f>
        <v>62</v>
      </c>
      <c r="E23" s="117">
        <f t="shared" ref="E23:E28" si="6">C23</f>
        <v>62</v>
      </c>
      <c r="F23" s="117">
        <f>F29</f>
        <v>91</v>
      </c>
      <c r="G23" s="117">
        <f>G29</f>
        <v>61</v>
      </c>
      <c r="H23" s="117">
        <f>H29</f>
        <v>20</v>
      </c>
      <c r="I23" s="117">
        <f>I29</f>
        <v>39</v>
      </c>
      <c r="J23" s="117">
        <f>J29</f>
        <v>63</v>
      </c>
    </row>
    <row r="24" spans="1:10" x14ac:dyDescent="0.25">
      <c r="B24" s="115" t="s">
        <v>100</v>
      </c>
      <c r="C24" s="16">
        <f>C11</f>
        <v>63</v>
      </c>
      <c r="E24" s="117">
        <f t="shared" si="6"/>
        <v>63</v>
      </c>
      <c r="F24" s="117">
        <f t="shared" ref="F24:F29" si="7">C23</f>
        <v>62</v>
      </c>
      <c r="G24" s="117">
        <f>G30</f>
        <v>91</v>
      </c>
      <c r="H24" s="117">
        <f>H30</f>
        <v>61</v>
      </c>
      <c r="I24" s="117">
        <f>I30</f>
        <v>20</v>
      </c>
      <c r="J24" s="117">
        <f>J30</f>
        <v>39</v>
      </c>
    </row>
    <row r="25" spans="1:10" x14ac:dyDescent="0.25">
      <c r="B25" s="115" t="s">
        <v>101</v>
      </c>
      <c r="C25" s="16">
        <f>C12</f>
        <v>39</v>
      </c>
      <c r="E25" s="117">
        <f t="shared" si="6"/>
        <v>39</v>
      </c>
      <c r="F25" s="117">
        <f t="shared" si="7"/>
        <v>63</v>
      </c>
      <c r="G25" s="117">
        <f>C23</f>
        <v>62</v>
      </c>
      <c r="H25" s="117">
        <f>H31</f>
        <v>91</v>
      </c>
      <c r="I25" s="117">
        <f>I31</f>
        <v>61</v>
      </c>
      <c r="J25" s="117">
        <f>J31</f>
        <v>20</v>
      </c>
    </row>
    <row r="26" spans="1:10" x14ac:dyDescent="0.25">
      <c r="B26" s="115" t="s">
        <v>102</v>
      </c>
      <c r="C26" s="16">
        <f>C13</f>
        <v>20</v>
      </c>
      <c r="E26" s="117">
        <f t="shared" si="6"/>
        <v>20</v>
      </c>
      <c r="F26" s="117">
        <f t="shared" si="7"/>
        <v>39</v>
      </c>
      <c r="G26" s="117">
        <f>E24</f>
        <v>63</v>
      </c>
      <c r="H26" s="117">
        <f t="shared" ref="H26:H31" si="8">E23</f>
        <v>62</v>
      </c>
      <c r="I26" s="117">
        <f>I32</f>
        <v>91</v>
      </c>
      <c r="J26" s="117">
        <f>J32</f>
        <v>61</v>
      </c>
    </row>
    <row r="27" spans="1:10" x14ac:dyDescent="0.25">
      <c r="B27" s="115" t="s">
        <v>103</v>
      </c>
      <c r="C27" s="16">
        <f>IF(C5=1,C3+E3-1,C3-1)</f>
        <v>61</v>
      </c>
      <c r="E27" s="117">
        <f t="shared" si="6"/>
        <v>61</v>
      </c>
      <c r="F27" s="117">
        <f t="shared" si="7"/>
        <v>20</v>
      </c>
      <c r="G27" s="117">
        <f>E25</f>
        <v>39</v>
      </c>
      <c r="H27" s="117">
        <f t="shared" si="8"/>
        <v>63</v>
      </c>
      <c r="I27" s="117">
        <f t="shared" ref="I27:I32" si="9">E23</f>
        <v>62</v>
      </c>
      <c r="J27" s="117">
        <f>J33</f>
        <v>91</v>
      </c>
    </row>
    <row r="28" spans="1:10" x14ac:dyDescent="0.25">
      <c r="B28" s="115" t="s">
        <v>104</v>
      </c>
      <c r="C28" s="16">
        <f>IF(C5=1,C23+G3-1,C23-1)</f>
        <v>91</v>
      </c>
      <c r="E28" s="117">
        <f t="shared" si="6"/>
        <v>91</v>
      </c>
      <c r="F28" s="117">
        <f t="shared" si="7"/>
        <v>61</v>
      </c>
      <c r="G28" s="117">
        <f>E26</f>
        <v>20</v>
      </c>
      <c r="H28" s="117">
        <f t="shared" si="8"/>
        <v>39</v>
      </c>
      <c r="I28" s="117">
        <f t="shared" si="9"/>
        <v>63</v>
      </c>
      <c r="J28" s="117">
        <f t="shared" ref="J28:J33" si="10">C23</f>
        <v>62</v>
      </c>
    </row>
    <row r="29" spans="1:10" x14ac:dyDescent="0.25">
      <c r="E29" s="16"/>
      <c r="F29" s="16">
        <f t="shared" si="7"/>
        <v>91</v>
      </c>
      <c r="G29" s="16">
        <f>E27</f>
        <v>61</v>
      </c>
      <c r="H29" s="16">
        <f t="shared" si="8"/>
        <v>20</v>
      </c>
      <c r="I29" s="16">
        <f t="shared" si="9"/>
        <v>39</v>
      </c>
      <c r="J29" s="16">
        <f t="shared" si="10"/>
        <v>63</v>
      </c>
    </row>
    <row r="30" spans="1:10" x14ac:dyDescent="0.25">
      <c r="E30" s="16"/>
      <c r="F30" s="16"/>
      <c r="G30" s="16">
        <f>E28</f>
        <v>91</v>
      </c>
      <c r="H30" s="16">
        <f t="shared" si="8"/>
        <v>61</v>
      </c>
      <c r="I30" s="16">
        <f t="shared" si="9"/>
        <v>20</v>
      </c>
      <c r="J30" s="16">
        <f t="shared" si="10"/>
        <v>39</v>
      </c>
    </row>
    <row r="31" spans="1:10" x14ac:dyDescent="0.25">
      <c r="E31" s="16"/>
      <c r="F31" s="16"/>
      <c r="G31" s="16"/>
      <c r="H31" s="16">
        <f t="shared" si="8"/>
        <v>91</v>
      </c>
      <c r="I31" s="16">
        <f t="shared" si="9"/>
        <v>61</v>
      </c>
      <c r="J31" s="16">
        <f t="shared" si="10"/>
        <v>20</v>
      </c>
    </row>
    <row r="32" spans="1:10" x14ac:dyDescent="0.25">
      <c r="E32" s="16"/>
      <c r="F32" s="16"/>
      <c r="G32" s="16"/>
      <c r="H32" s="16"/>
      <c r="I32" s="16">
        <f t="shared" si="9"/>
        <v>91</v>
      </c>
      <c r="J32" s="16">
        <f t="shared" si="10"/>
        <v>61</v>
      </c>
    </row>
    <row r="33" spans="5:10" x14ac:dyDescent="0.25">
      <c r="E33" s="16"/>
      <c r="F33" s="16"/>
      <c r="G33" s="16"/>
      <c r="H33" s="16"/>
      <c r="I33" s="16"/>
      <c r="J33" s="16">
        <f t="shared" si="10"/>
        <v>91</v>
      </c>
    </row>
  </sheetData>
  <mergeCells count="2">
    <mergeCell ref="E8:J8"/>
    <mergeCell ref="E21:J21"/>
  </mergeCells>
  <pageMargins left="0.7" right="0.7" top="0.75" bottom="0.75" header="0.3" footer="0.3"/>
  <pageSetup paperSize="0" orientation="portrait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Y43"/>
  <sheetViews>
    <sheetView topLeftCell="A20" zoomScale="85" zoomScaleNormal="85" workbookViewId="0">
      <selection activeCell="AV55" sqref="AV55"/>
    </sheetView>
  </sheetViews>
  <sheetFormatPr defaultRowHeight="15" x14ac:dyDescent="0.25"/>
  <cols>
    <col min="1" max="1" width="2.28515625" customWidth="1"/>
    <col min="2" max="2" width="5.5703125" style="70" customWidth="1"/>
    <col min="3" max="3" width="5.7109375" style="70" customWidth="1"/>
    <col min="4" max="4" width="1.140625" style="70" customWidth="1"/>
    <col min="5" max="6" width="6.7109375" style="70" hidden="1" customWidth="1"/>
    <col min="7" max="7" width="2.7109375" style="70" hidden="1" customWidth="1"/>
    <col min="8" max="9" width="6.7109375" style="70" hidden="1" customWidth="1"/>
    <col min="10" max="10" width="2.7109375" style="70" customWidth="1"/>
    <col min="11" max="12" width="6.7109375" style="70" customWidth="1"/>
    <col min="13" max="13" width="3.28515625" style="70" customWidth="1"/>
    <col min="14" max="15" width="6.7109375" style="70" customWidth="1"/>
    <col min="16" max="16" width="3.85546875" style="70" customWidth="1"/>
    <col min="17" max="18" width="6.7109375" style="70" customWidth="1"/>
    <col min="19" max="19" width="3.85546875" style="70" customWidth="1"/>
    <col min="20" max="21" width="6.7109375" style="70" customWidth="1"/>
    <col min="22" max="22" width="3" style="70" customWidth="1"/>
    <col min="23" max="24" width="6.7109375" style="70" customWidth="1"/>
    <col min="25" max="25" width="3" style="70" customWidth="1"/>
    <col min="26" max="26" width="6.7109375" style="70" customWidth="1"/>
    <col min="27" max="27" width="5.5703125" style="70" customWidth="1"/>
    <col min="28" max="28" width="2.7109375" style="70" customWidth="1"/>
    <col min="29" max="30" width="6.7109375" style="70" hidden="1" customWidth="1"/>
    <col min="31" max="31" width="2.7109375" style="70" hidden="1" customWidth="1"/>
    <col min="32" max="33" width="6.7109375" style="70" hidden="1" customWidth="1"/>
    <col min="34" max="34" width="2.7109375" style="70" customWidth="1"/>
    <col min="35" max="36" width="6.7109375" style="70" customWidth="1"/>
    <col min="37" max="37" width="2.28515625" style="70" customWidth="1"/>
    <col min="38" max="38" width="6" style="70" customWidth="1"/>
    <col min="39" max="39" width="6.42578125" customWidth="1"/>
    <col min="40" max="40" width="3.5703125" customWidth="1"/>
    <col min="41" max="42" width="6.7109375" customWidth="1"/>
    <col min="43" max="43" width="3.28515625" customWidth="1"/>
    <col min="44" max="45" width="6.7109375" customWidth="1"/>
    <col min="46" max="46" width="2.7109375" customWidth="1"/>
    <col min="47" max="48" width="6.7109375" style="70" customWidth="1"/>
    <col min="49" max="49" width="2.7109375" customWidth="1"/>
    <col min="50" max="51" width="6.7109375" style="70" customWidth="1"/>
  </cols>
  <sheetData>
    <row r="4" spans="2:46" x14ac:dyDescent="0.25">
      <c r="B4" s="70">
        <v>0.86240000000000006</v>
      </c>
      <c r="C4" s="70">
        <v>1.4169</v>
      </c>
      <c r="E4" s="70">
        <v>0.86850000000000005</v>
      </c>
      <c r="F4" s="70">
        <v>1.3867</v>
      </c>
      <c r="H4" s="70">
        <v>0.88070000000000004</v>
      </c>
      <c r="I4" s="70">
        <v>1.3207</v>
      </c>
      <c r="K4" s="121">
        <v>0.73580000000000001</v>
      </c>
      <c r="L4" s="121">
        <v>1.2589999999999999</v>
      </c>
      <c r="N4" s="70">
        <v>0.79730000000000001</v>
      </c>
      <c r="O4" s="70">
        <v>1.0931</v>
      </c>
      <c r="Q4" s="70">
        <v>0.80010000000000003</v>
      </c>
      <c r="R4" s="70">
        <v>1.6436999999999999</v>
      </c>
      <c r="W4" s="70">
        <v>0.84960000000000002</v>
      </c>
      <c r="AA4" s="70">
        <v>1.4520999999999999</v>
      </c>
      <c r="AC4" s="70">
        <v>0.95630000000000004</v>
      </c>
      <c r="AD4" s="70">
        <v>1.0218</v>
      </c>
      <c r="AF4" s="70">
        <v>0.96830000000000005</v>
      </c>
      <c r="AG4" s="70">
        <v>0.92300000000000004</v>
      </c>
      <c r="AI4" s="121">
        <v>0.97409999999999997</v>
      </c>
      <c r="AJ4" s="121">
        <v>0.80789999999999995</v>
      </c>
      <c r="AL4" s="70">
        <v>0.83020000000000005</v>
      </c>
      <c r="AM4" s="70">
        <v>1.1007</v>
      </c>
      <c r="AN4" s="70"/>
      <c r="AO4" s="70">
        <v>0.97450000000000003</v>
      </c>
      <c r="AP4" s="70">
        <v>0.78269999999999995</v>
      </c>
      <c r="AQ4" s="70"/>
      <c r="AR4" s="70"/>
      <c r="AS4" s="70"/>
      <c r="AT4" s="70"/>
    </row>
    <row r="5" spans="2:46" x14ac:dyDescent="0.25">
      <c r="B5" s="70">
        <v>0.85670000000000002</v>
      </c>
      <c r="C5" s="70">
        <v>1.4437</v>
      </c>
      <c r="E5" s="70">
        <v>0.86460000000000004</v>
      </c>
      <c r="F5" s="70">
        <v>1.4060999999999999</v>
      </c>
      <c r="H5" s="70">
        <v>0.87590000000000001</v>
      </c>
      <c r="I5" s="70">
        <v>1.3472999999999999</v>
      </c>
      <c r="K5" s="121">
        <v>0.75580000000000003</v>
      </c>
      <c r="L5" s="121">
        <v>1.2078</v>
      </c>
      <c r="N5" s="70">
        <v>0.80049999999999999</v>
      </c>
      <c r="O5" s="70">
        <v>1.0833999999999999</v>
      </c>
      <c r="Q5" s="70">
        <v>0.7077</v>
      </c>
      <c r="R5" s="70">
        <v>1.6993</v>
      </c>
      <c r="W5" s="70">
        <v>0.82450000000000001</v>
      </c>
      <c r="AA5" s="70">
        <v>1.1338999999999999</v>
      </c>
      <c r="AC5" s="70">
        <v>0.92279999999999995</v>
      </c>
      <c r="AD5" s="70">
        <v>1.1845000000000001</v>
      </c>
      <c r="AF5" s="70">
        <v>0.9667</v>
      </c>
      <c r="AG5" s="70">
        <v>0.94069999999999998</v>
      </c>
      <c r="AI5" s="121">
        <v>0.97289999999999999</v>
      </c>
      <c r="AJ5" s="121">
        <v>0.84660000000000002</v>
      </c>
      <c r="AL5" s="70">
        <v>0.83189999999999997</v>
      </c>
      <c r="AM5" s="70">
        <v>1.0911</v>
      </c>
      <c r="AN5" s="70"/>
      <c r="AO5" s="70">
        <v>0.97330000000000005</v>
      </c>
      <c r="AP5" s="70">
        <v>0.8367</v>
      </c>
      <c r="AQ5" s="70"/>
      <c r="AR5" s="70"/>
      <c r="AS5" s="70"/>
      <c r="AT5" s="70"/>
    </row>
    <row r="6" spans="2:46" x14ac:dyDescent="0.25">
      <c r="B6" s="70">
        <v>0.84730000000000005</v>
      </c>
      <c r="C6" s="70">
        <v>1.4854000000000001</v>
      </c>
      <c r="E6" s="70">
        <v>0.85980000000000001</v>
      </c>
      <c r="F6" s="70">
        <v>1.4292</v>
      </c>
      <c r="H6" s="70">
        <v>0.87209999999999999</v>
      </c>
      <c r="I6" s="70">
        <v>1.3680000000000001</v>
      </c>
      <c r="K6" s="121">
        <v>0.79869999999999997</v>
      </c>
      <c r="L6" s="121">
        <v>1.0889</v>
      </c>
      <c r="N6" s="70">
        <v>0.80389999999999995</v>
      </c>
      <c r="O6" s="70">
        <v>1.0729</v>
      </c>
      <c r="Q6" s="70">
        <v>0.67759999999999998</v>
      </c>
      <c r="R6" s="70">
        <v>1.5694999999999999</v>
      </c>
      <c r="W6" s="70">
        <v>0.85019999999999996</v>
      </c>
      <c r="AA6" s="70">
        <v>0.99129999999999996</v>
      </c>
      <c r="AC6" s="70">
        <v>0.79890000000000005</v>
      </c>
      <c r="AD6" s="70">
        <v>1.3588</v>
      </c>
      <c r="AF6" s="70">
        <v>0.9637</v>
      </c>
      <c r="AG6" s="70">
        <v>0.9677</v>
      </c>
      <c r="AI6" s="121">
        <v>0.97189999999999999</v>
      </c>
      <c r="AJ6" s="121">
        <v>0.86829999999999996</v>
      </c>
      <c r="AL6" s="70">
        <v>0.83340000000000003</v>
      </c>
      <c r="AM6" s="70">
        <v>1.0822000000000001</v>
      </c>
      <c r="AN6" s="70"/>
      <c r="AO6" s="70">
        <v>0.97219999999999995</v>
      </c>
      <c r="AP6" s="70">
        <v>0.86299999999999999</v>
      </c>
      <c r="AQ6" s="70"/>
      <c r="AR6" s="70"/>
      <c r="AS6" s="70"/>
      <c r="AT6" s="70"/>
    </row>
    <row r="7" spans="2:46" x14ac:dyDescent="0.25">
      <c r="B7" s="70">
        <v>0.82530000000000003</v>
      </c>
      <c r="C7" s="70">
        <v>1.5698000000000001</v>
      </c>
      <c r="E7" s="70">
        <v>0.8528</v>
      </c>
      <c r="F7" s="70">
        <v>1.4617</v>
      </c>
      <c r="H7" s="70">
        <v>0.86850000000000005</v>
      </c>
      <c r="I7" s="70">
        <v>1.3867</v>
      </c>
      <c r="K7" s="121">
        <v>0.92300000000000004</v>
      </c>
      <c r="L7" s="121">
        <v>0.90410000000000001</v>
      </c>
      <c r="N7" s="70">
        <v>0.80759999999999998</v>
      </c>
      <c r="O7" s="70">
        <v>1.0612999999999999</v>
      </c>
      <c r="Q7" s="70">
        <v>0.67830000000000001</v>
      </c>
      <c r="R7" s="70">
        <v>1.4816</v>
      </c>
      <c r="W7" s="70">
        <v>0.85829999999999995</v>
      </c>
      <c r="AA7" s="70">
        <v>0.94620000000000004</v>
      </c>
      <c r="AC7" s="70">
        <v>0.84150000000000003</v>
      </c>
      <c r="AD7" s="70">
        <v>1.0375000000000001</v>
      </c>
      <c r="AF7" s="70">
        <v>0.95630000000000004</v>
      </c>
      <c r="AG7" s="70">
        <v>1.0218</v>
      </c>
      <c r="AI7" s="121">
        <v>0.97109999999999996</v>
      </c>
      <c r="AJ7" s="121">
        <v>0.88380000000000003</v>
      </c>
      <c r="AL7" s="70">
        <v>0.83489999999999998</v>
      </c>
      <c r="AM7" s="70">
        <v>1.0740000000000001</v>
      </c>
      <c r="AN7" s="70"/>
      <c r="AO7" s="70">
        <v>0.97130000000000005</v>
      </c>
      <c r="AP7" s="70">
        <v>0.88039999999999996</v>
      </c>
      <c r="AQ7" s="70"/>
      <c r="AR7" s="70"/>
      <c r="AS7" s="70"/>
      <c r="AT7" s="70"/>
    </row>
    <row r="8" spans="2:46" x14ac:dyDescent="0.25">
      <c r="E8" s="70">
        <v>0.83909999999999996</v>
      </c>
      <c r="F8" s="70">
        <v>1.5188999999999999</v>
      </c>
      <c r="H8" s="70">
        <v>0.86460000000000004</v>
      </c>
      <c r="I8" s="70">
        <v>1.4060999999999999</v>
      </c>
      <c r="K8" s="121">
        <v>0.90080000000000005</v>
      </c>
      <c r="L8" s="121">
        <v>1.1912</v>
      </c>
      <c r="N8" s="70">
        <v>0.81159999999999999</v>
      </c>
      <c r="O8" s="70">
        <v>1.0484</v>
      </c>
      <c r="Q8" s="70">
        <v>0.68510000000000004</v>
      </c>
      <c r="R8" s="70">
        <v>1.4276</v>
      </c>
      <c r="AC8" s="70">
        <v>0.85509999999999997</v>
      </c>
      <c r="AD8" s="70">
        <v>0.96440000000000003</v>
      </c>
      <c r="AF8" s="70">
        <v>0.92279999999999995</v>
      </c>
      <c r="AG8" s="70">
        <v>1.1845000000000001</v>
      </c>
      <c r="AI8" s="121">
        <v>0.97030000000000005</v>
      </c>
      <c r="AJ8" s="121">
        <v>0.89670000000000005</v>
      </c>
      <c r="AL8" s="70">
        <v>0.83630000000000004</v>
      </c>
      <c r="AM8" s="70">
        <v>1.0664</v>
      </c>
      <c r="AN8" s="70"/>
      <c r="AO8" s="70">
        <v>0.97040000000000004</v>
      </c>
      <c r="AP8" s="70">
        <v>0.89419999999999999</v>
      </c>
      <c r="AQ8" s="70"/>
      <c r="AR8" s="70"/>
      <c r="AS8" s="70"/>
      <c r="AT8" s="70"/>
    </row>
    <row r="9" spans="2:46" x14ac:dyDescent="0.25">
      <c r="E9" s="70">
        <v>0.79869999999999997</v>
      </c>
      <c r="F9" s="70">
        <v>1.6471</v>
      </c>
      <c r="H9" s="70">
        <v>0.85980000000000001</v>
      </c>
      <c r="I9" s="70">
        <v>1.4292</v>
      </c>
      <c r="K9" s="121">
        <v>0.88770000000000004</v>
      </c>
      <c r="L9" s="121">
        <v>1.2789999999999999</v>
      </c>
      <c r="N9" s="70">
        <v>0.81599999999999995</v>
      </c>
      <c r="O9" s="70">
        <v>1.0342</v>
      </c>
      <c r="Q9" s="70">
        <v>0.69259999999999999</v>
      </c>
      <c r="R9" s="70">
        <v>1.3906000000000001</v>
      </c>
      <c r="AC9" s="70">
        <v>0.86060000000000003</v>
      </c>
      <c r="AD9" s="70">
        <v>0.93259999999999998</v>
      </c>
      <c r="AF9" s="70">
        <v>0.79890000000000005</v>
      </c>
      <c r="AG9" s="70">
        <v>1.3588</v>
      </c>
      <c r="AI9" s="121">
        <v>0.96940000000000004</v>
      </c>
      <c r="AJ9" s="121">
        <v>0.90920000000000001</v>
      </c>
      <c r="AL9" s="70">
        <v>0.83750000000000002</v>
      </c>
      <c r="AM9" s="70">
        <v>1.0592999999999999</v>
      </c>
      <c r="AN9" s="70"/>
      <c r="AO9" s="70">
        <v>0.96950000000000003</v>
      </c>
      <c r="AP9" s="70">
        <v>0.90720000000000001</v>
      </c>
      <c r="AQ9" s="70"/>
      <c r="AR9" s="70"/>
      <c r="AS9" s="70"/>
      <c r="AT9" s="70"/>
    </row>
    <row r="10" spans="2:46" x14ac:dyDescent="0.25">
      <c r="E10" s="70">
        <v>0.70920000000000005</v>
      </c>
      <c r="F10" s="70">
        <v>1.7019</v>
      </c>
      <c r="H10" s="70">
        <v>0.8528</v>
      </c>
      <c r="I10" s="70">
        <v>1.4617</v>
      </c>
      <c r="K10" s="121">
        <v>0.88070000000000004</v>
      </c>
      <c r="L10" s="121">
        <v>1.3207</v>
      </c>
      <c r="N10" s="70">
        <v>0.82079999999999997</v>
      </c>
      <c r="O10" s="70">
        <v>1.0185999999999999</v>
      </c>
      <c r="Q10" s="70">
        <v>0.7</v>
      </c>
      <c r="R10" s="70">
        <v>1.3617999999999999</v>
      </c>
      <c r="AC10" s="70">
        <v>0.8639</v>
      </c>
      <c r="AD10" s="70">
        <v>0.91249999999999998</v>
      </c>
      <c r="AF10" s="70">
        <v>0.84150000000000003</v>
      </c>
      <c r="AG10" s="70">
        <v>1.0375000000000001</v>
      </c>
      <c r="AI10" s="121">
        <v>0.96830000000000005</v>
      </c>
      <c r="AJ10" s="121">
        <v>0.92300000000000004</v>
      </c>
      <c r="AL10" s="70">
        <v>0.8387</v>
      </c>
      <c r="AM10" s="70">
        <v>1.0526</v>
      </c>
      <c r="AN10" s="70"/>
      <c r="AO10" s="70">
        <v>0.96840000000000004</v>
      </c>
      <c r="AP10" s="70">
        <v>0.92130000000000001</v>
      </c>
      <c r="AQ10" s="70"/>
      <c r="AR10" s="70"/>
      <c r="AS10" s="70"/>
      <c r="AT10" s="70"/>
    </row>
    <row r="11" spans="2:46" x14ac:dyDescent="0.25">
      <c r="H11" s="70">
        <v>0.83909999999999996</v>
      </c>
      <c r="I11" s="70">
        <v>1.5188999999999999</v>
      </c>
      <c r="K11" s="121">
        <v>0.87590000000000001</v>
      </c>
      <c r="L11" s="121">
        <v>1.3472999999999999</v>
      </c>
      <c r="N11" s="70">
        <v>0.82609999999999995</v>
      </c>
      <c r="O11" s="70">
        <v>1.0012000000000001</v>
      </c>
      <c r="Q11" s="70">
        <v>0.70779999999999998</v>
      </c>
      <c r="R11" s="70">
        <v>1.3362000000000001</v>
      </c>
      <c r="AF11" s="70">
        <v>0.85509999999999997</v>
      </c>
      <c r="AG11" s="70">
        <v>0.96440000000000003</v>
      </c>
      <c r="AI11" s="121">
        <v>0.9667</v>
      </c>
      <c r="AJ11" s="121">
        <v>0.94069999999999998</v>
      </c>
      <c r="AL11" s="70">
        <v>0.83989999999999998</v>
      </c>
      <c r="AM11" s="70">
        <v>1.0464</v>
      </c>
      <c r="AN11" s="70"/>
      <c r="AO11" s="70">
        <v>0.96679999999999999</v>
      </c>
      <c r="AP11" s="70">
        <v>0.93930000000000002</v>
      </c>
      <c r="AQ11" s="70"/>
      <c r="AR11" s="70"/>
      <c r="AS11" s="70"/>
      <c r="AT11" s="70"/>
    </row>
    <row r="12" spans="2:46" x14ac:dyDescent="0.25">
      <c r="H12" s="70">
        <v>0.79869999999999997</v>
      </c>
      <c r="I12" s="70">
        <v>1.6471</v>
      </c>
      <c r="K12" s="121">
        <v>0.87209999999999999</v>
      </c>
      <c r="L12" s="121">
        <v>1.3680000000000001</v>
      </c>
      <c r="N12" s="70">
        <v>0.83199999999999996</v>
      </c>
      <c r="O12" s="70">
        <v>0.98129999999999995</v>
      </c>
      <c r="Q12" s="70">
        <v>0.71650000000000003</v>
      </c>
      <c r="R12" s="70">
        <v>1.3106</v>
      </c>
      <c r="AF12" s="70">
        <v>0.86060000000000003</v>
      </c>
      <c r="AG12" s="70">
        <v>0.93259999999999998</v>
      </c>
      <c r="AI12" s="121">
        <v>0.9637</v>
      </c>
      <c r="AJ12" s="121">
        <v>0.9677</v>
      </c>
      <c r="AL12" s="70">
        <v>0.84089999999999998</v>
      </c>
      <c r="AM12" s="70">
        <v>1.0406</v>
      </c>
      <c r="AN12" s="70"/>
      <c r="AO12" s="70">
        <v>0.96389999999999998</v>
      </c>
      <c r="AP12" s="70">
        <v>0.96679999999999999</v>
      </c>
      <c r="AQ12" s="70"/>
      <c r="AR12" s="70"/>
      <c r="AS12" s="70"/>
      <c r="AT12" s="70"/>
    </row>
    <row r="13" spans="2:46" x14ac:dyDescent="0.25">
      <c r="H13" s="70">
        <v>0.70920000000000005</v>
      </c>
      <c r="I13" s="70">
        <v>1.7019</v>
      </c>
      <c r="K13" s="121">
        <v>0.86850000000000005</v>
      </c>
      <c r="L13" s="121">
        <v>1.3867</v>
      </c>
      <c r="N13" s="70">
        <v>0.8387</v>
      </c>
      <c r="O13" s="70">
        <v>0.95830000000000004</v>
      </c>
      <c r="Q13" s="70">
        <v>0.72729999999999995</v>
      </c>
      <c r="R13" s="70">
        <v>1.2810999999999999</v>
      </c>
      <c r="AF13" s="70">
        <v>0.8639</v>
      </c>
      <c r="AG13" s="70">
        <v>0.91249999999999998</v>
      </c>
      <c r="AI13" s="121">
        <v>0.95630000000000004</v>
      </c>
      <c r="AJ13" s="121">
        <v>1.0218</v>
      </c>
      <c r="AL13" s="70">
        <v>0.84189999999999998</v>
      </c>
      <c r="AM13" s="70">
        <v>1.0351999999999999</v>
      </c>
      <c r="AN13" s="70"/>
      <c r="AO13" s="70">
        <v>0.95599999999999996</v>
      </c>
      <c r="AP13" s="70">
        <v>1.0234000000000001</v>
      </c>
      <c r="AQ13" s="70"/>
      <c r="AR13" s="70"/>
      <c r="AS13" s="70"/>
      <c r="AT13" s="70"/>
    </row>
    <row r="14" spans="2:46" x14ac:dyDescent="0.25">
      <c r="H14" s="70">
        <v>0.67810000000000004</v>
      </c>
      <c r="I14" s="70">
        <v>1.5768</v>
      </c>
      <c r="K14" s="121">
        <v>0.86460000000000004</v>
      </c>
      <c r="L14" s="121">
        <v>1.4060999999999999</v>
      </c>
      <c r="N14" s="70">
        <v>0.84640000000000004</v>
      </c>
      <c r="O14" s="70">
        <v>0.93140000000000001</v>
      </c>
      <c r="Q14" s="70">
        <v>0.74280000000000002</v>
      </c>
      <c r="R14" s="70">
        <v>1.2411000000000001</v>
      </c>
      <c r="AF14" s="70">
        <v>0.86639999999999995</v>
      </c>
      <c r="AG14" s="70">
        <v>0.89670000000000005</v>
      </c>
      <c r="AI14" s="121">
        <v>0.92279999999999995</v>
      </c>
      <c r="AJ14" s="121">
        <v>1.1845000000000001</v>
      </c>
      <c r="AL14" s="70">
        <v>0.84289999999999998</v>
      </c>
      <c r="AM14" s="70">
        <v>1.03</v>
      </c>
      <c r="AN14" s="70"/>
      <c r="AO14" s="70">
        <v>0.91769999999999996</v>
      </c>
      <c r="AP14" s="70">
        <v>1.2047000000000001</v>
      </c>
      <c r="AQ14" s="70"/>
      <c r="AR14" s="70"/>
      <c r="AS14" s="70"/>
      <c r="AT14" s="70"/>
    </row>
    <row r="15" spans="2:46" x14ac:dyDescent="0.25">
      <c r="H15" s="70">
        <v>0.67769999999999997</v>
      </c>
      <c r="I15" s="70">
        <v>1.4890000000000001</v>
      </c>
      <c r="K15" s="121">
        <v>0.85980000000000001</v>
      </c>
      <c r="L15" s="121">
        <v>1.4292</v>
      </c>
      <c r="N15" s="70">
        <v>0.85509999999999997</v>
      </c>
      <c r="O15" s="70">
        <v>0.90059999999999996</v>
      </c>
      <c r="Q15" s="70">
        <v>0.77039999999999997</v>
      </c>
      <c r="R15" s="70">
        <v>1.1694</v>
      </c>
      <c r="AF15" s="70">
        <v>0.86870000000000003</v>
      </c>
      <c r="AG15" s="70">
        <v>0.88219999999999998</v>
      </c>
      <c r="AI15" s="121">
        <v>0.79890000000000005</v>
      </c>
      <c r="AJ15" s="121">
        <v>1.3588</v>
      </c>
      <c r="AL15" s="70">
        <v>0.84379999999999999</v>
      </c>
      <c r="AM15" s="70">
        <v>1.0251999999999999</v>
      </c>
      <c r="AN15" s="70"/>
      <c r="AO15" s="70">
        <v>0.80230000000000001</v>
      </c>
      <c r="AP15" s="70">
        <v>1.3013999999999999</v>
      </c>
      <c r="AQ15" s="70"/>
      <c r="AR15" s="70"/>
      <c r="AS15" s="70"/>
      <c r="AT15" s="70"/>
    </row>
    <row r="16" spans="2:46" x14ac:dyDescent="0.25">
      <c r="H16" s="70">
        <v>0.68400000000000005</v>
      </c>
      <c r="I16" s="70">
        <v>1.4341999999999999</v>
      </c>
      <c r="K16" s="121">
        <v>0.8528</v>
      </c>
      <c r="L16" s="121">
        <v>1.4617</v>
      </c>
      <c r="N16" s="70">
        <v>0.86480000000000001</v>
      </c>
      <c r="O16" s="70">
        <v>0.86819999999999997</v>
      </c>
      <c r="Q16" s="70">
        <v>0.86480000000000001</v>
      </c>
      <c r="R16" s="70">
        <v>0.86819999999999997</v>
      </c>
      <c r="AF16" s="70">
        <v>0.871</v>
      </c>
      <c r="AG16" s="70">
        <v>0.8669</v>
      </c>
      <c r="AI16" s="121">
        <v>0.84150000000000003</v>
      </c>
      <c r="AJ16" s="121">
        <v>1.0375000000000001</v>
      </c>
      <c r="AL16" s="70">
        <v>0.84460000000000002</v>
      </c>
      <c r="AM16" s="70">
        <v>1.0206</v>
      </c>
      <c r="AN16" s="70"/>
      <c r="AO16" s="70">
        <v>0.84460000000000002</v>
      </c>
      <c r="AP16" s="70">
        <v>1.0206</v>
      </c>
      <c r="AQ16" s="70"/>
      <c r="AR16" s="70"/>
      <c r="AS16" s="70"/>
      <c r="AT16" s="70"/>
    </row>
    <row r="17" spans="11:51" x14ac:dyDescent="0.25">
      <c r="K17" s="121">
        <v>0.83909999999999996</v>
      </c>
      <c r="L17" s="121">
        <v>1.5188999999999999</v>
      </c>
      <c r="N17" s="70">
        <v>0.875</v>
      </c>
      <c r="O17" s="70">
        <v>0.8377</v>
      </c>
      <c r="Q17" s="70">
        <v>0.9113</v>
      </c>
      <c r="R17" s="70">
        <v>1.1051</v>
      </c>
      <c r="AI17" s="121">
        <v>0.85509999999999997</v>
      </c>
      <c r="AJ17" s="121">
        <v>0.96440000000000003</v>
      </c>
      <c r="AL17" s="70">
        <v>0.84550000000000003</v>
      </c>
      <c r="AM17" s="70">
        <v>1.0163</v>
      </c>
      <c r="AN17" s="70"/>
      <c r="AO17" s="70">
        <v>0.85650000000000004</v>
      </c>
      <c r="AP17" s="70">
        <v>0.95660000000000001</v>
      </c>
      <c r="AQ17" s="70"/>
      <c r="AR17" s="70"/>
      <c r="AS17" s="70"/>
      <c r="AT17" s="70"/>
    </row>
    <row r="18" spans="11:51" x14ac:dyDescent="0.25">
      <c r="K18" s="121">
        <v>0.79869999999999997</v>
      </c>
      <c r="L18" s="121">
        <v>1.6471</v>
      </c>
      <c r="N18" s="70">
        <v>0.88460000000000005</v>
      </c>
      <c r="O18" s="70">
        <v>0.81559999999999999</v>
      </c>
      <c r="Q18" s="70">
        <v>0.89190000000000003</v>
      </c>
      <c r="R18" s="70">
        <v>1.2522</v>
      </c>
      <c r="AI18" s="121">
        <v>0.86060000000000003</v>
      </c>
      <c r="AJ18" s="121">
        <v>0.93259999999999998</v>
      </c>
      <c r="AL18" s="70">
        <v>0.84619999999999995</v>
      </c>
      <c r="AM18" s="70">
        <v>1.0122</v>
      </c>
      <c r="AN18" s="70"/>
      <c r="AO18" s="70">
        <v>0.86150000000000004</v>
      </c>
      <c r="AP18" s="70">
        <v>0.92720000000000002</v>
      </c>
      <c r="AQ18" s="70"/>
      <c r="AR18" s="70"/>
      <c r="AS18" s="70"/>
      <c r="AT18" s="70"/>
    </row>
    <row r="19" spans="11:51" x14ac:dyDescent="0.25">
      <c r="K19" s="121">
        <v>0.70920000000000005</v>
      </c>
      <c r="L19" s="121">
        <v>1.7019</v>
      </c>
      <c r="N19" s="70">
        <v>0.89290000000000003</v>
      </c>
      <c r="O19" s="70">
        <v>0.80479999999999996</v>
      </c>
      <c r="Q19" s="70">
        <v>0.88290000000000002</v>
      </c>
      <c r="R19" s="70">
        <v>1.3079000000000001</v>
      </c>
      <c r="AI19" s="121">
        <v>0.8639</v>
      </c>
      <c r="AJ19" s="121">
        <v>0.91249999999999998</v>
      </c>
      <c r="AL19" s="70">
        <v>0.84699999999999998</v>
      </c>
      <c r="AM19" s="70">
        <v>1.0083</v>
      </c>
      <c r="AN19" s="70"/>
      <c r="AO19" s="70">
        <v>0.86470000000000002</v>
      </c>
      <c r="AP19" s="70">
        <v>0.90780000000000005</v>
      </c>
      <c r="AQ19" s="70"/>
      <c r="AR19" s="70"/>
      <c r="AS19" s="70"/>
      <c r="AT19" s="70"/>
    </row>
    <row r="20" spans="11:51" x14ac:dyDescent="0.25">
      <c r="K20" s="121">
        <v>0.67810000000000004</v>
      </c>
      <c r="L20" s="121">
        <v>1.5768</v>
      </c>
      <c r="N20" s="70">
        <v>0.9</v>
      </c>
      <c r="O20" s="70">
        <v>0.80189999999999995</v>
      </c>
      <c r="Q20" s="70">
        <v>0.87729999999999997</v>
      </c>
      <c r="R20" s="70">
        <v>1.3395999999999999</v>
      </c>
      <c r="AI20" s="121">
        <v>0.86639999999999995</v>
      </c>
      <c r="AJ20" s="121">
        <v>0.89670000000000005</v>
      </c>
      <c r="AL20" s="70">
        <v>0.84770000000000001</v>
      </c>
      <c r="AM20" s="70">
        <v>1.0045999999999999</v>
      </c>
      <c r="AN20" s="70"/>
      <c r="AO20" s="70">
        <v>0.86719999999999997</v>
      </c>
      <c r="AP20" s="70">
        <v>0.89200000000000002</v>
      </c>
      <c r="AQ20" s="70"/>
      <c r="AR20" s="70"/>
      <c r="AS20" s="70"/>
      <c r="AT20" s="70"/>
    </row>
    <row r="21" spans="11:51" x14ac:dyDescent="0.25">
      <c r="K21" s="121">
        <v>0.67769999999999997</v>
      </c>
      <c r="L21" s="121">
        <v>1.4890000000000001</v>
      </c>
      <c r="N21" s="70">
        <v>0.90590000000000004</v>
      </c>
      <c r="O21" s="70">
        <v>0.80559999999999998</v>
      </c>
      <c r="Q21" s="70">
        <v>0.87309999999999999</v>
      </c>
      <c r="R21" s="70">
        <v>1.3625</v>
      </c>
      <c r="AI21" s="121">
        <v>0.86870000000000003</v>
      </c>
      <c r="AJ21" s="121">
        <v>0.88219999999999998</v>
      </c>
      <c r="AL21" s="70">
        <v>0.84830000000000005</v>
      </c>
      <c r="AM21" s="70">
        <v>1.0011000000000001</v>
      </c>
      <c r="AN21" s="70"/>
      <c r="AO21" s="70">
        <v>0.86950000000000005</v>
      </c>
      <c r="AP21" s="70">
        <v>0.87680000000000002</v>
      </c>
      <c r="AQ21" s="70"/>
      <c r="AR21" s="70"/>
      <c r="AS21" s="70"/>
      <c r="AT21" s="70"/>
    </row>
    <row r="22" spans="11:51" x14ac:dyDescent="0.25">
      <c r="K22" s="121">
        <v>0.68400000000000005</v>
      </c>
      <c r="L22" s="121">
        <v>1.4341999999999999</v>
      </c>
      <c r="N22" s="70">
        <v>0.91080000000000005</v>
      </c>
      <c r="O22" s="70">
        <v>0.81440000000000001</v>
      </c>
      <c r="Q22" s="70">
        <v>0.86929999999999996</v>
      </c>
      <c r="R22" s="70">
        <v>1.3823000000000001</v>
      </c>
      <c r="AI22" s="121">
        <v>0.871</v>
      </c>
      <c r="AJ22" s="121">
        <v>0.8669</v>
      </c>
      <c r="AL22" s="70">
        <v>0.84899999999999998</v>
      </c>
      <c r="AM22" s="70">
        <v>0.99770000000000003</v>
      </c>
      <c r="AN22" s="70"/>
      <c r="AO22" s="70">
        <v>0.87209999999999999</v>
      </c>
      <c r="AP22" s="70">
        <v>0.85970000000000002</v>
      </c>
      <c r="AQ22" s="70"/>
      <c r="AR22" s="70"/>
      <c r="AS22" s="70"/>
      <c r="AT22" s="70"/>
    </row>
    <row r="23" spans="11:51" x14ac:dyDescent="0.25">
      <c r="K23" s="121">
        <v>0.69120000000000004</v>
      </c>
      <c r="L23" s="121">
        <v>1.3968</v>
      </c>
      <c r="N23" s="70">
        <v>0.91469999999999996</v>
      </c>
      <c r="O23" s="70">
        <v>0.82679999999999998</v>
      </c>
      <c r="Q23" s="70">
        <v>0.86539999999999995</v>
      </c>
      <c r="R23" s="70">
        <v>1.4020999999999999</v>
      </c>
      <c r="AI23" s="121">
        <v>0.87390000000000001</v>
      </c>
      <c r="AJ23" s="121">
        <v>0.8478</v>
      </c>
      <c r="AL23" s="70">
        <v>0.84960000000000002</v>
      </c>
      <c r="AM23" s="70">
        <v>0.99450000000000005</v>
      </c>
      <c r="AN23" s="70"/>
      <c r="AO23" s="70">
        <v>0.87549999999999994</v>
      </c>
      <c r="AP23" s="70">
        <v>0.8367</v>
      </c>
      <c r="AQ23" s="70"/>
      <c r="AR23" s="70"/>
      <c r="AS23" s="70"/>
      <c r="AT23" s="70"/>
    </row>
    <row r="24" spans="11:51" x14ac:dyDescent="0.25">
      <c r="K24" s="121">
        <v>0.69830000000000003</v>
      </c>
      <c r="L24" s="121">
        <v>1.3680000000000001</v>
      </c>
      <c r="N24" s="70">
        <v>0.91779999999999995</v>
      </c>
      <c r="O24" s="70">
        <v>0.84189999999999998</v>
      </c>
      <c r="Q24" s="70">
        <v>0.86070000000000002</v>
      </c>
      <c r="R24" s="70">
        <v>1.4253</v>
      </c>
      <c r="AI24" s="121">
        <v>0.878</v>
      </c>
      <c r="AJ24" s="121">
        <v>0.81920000000000004</v>
      </c>
      <c r="AL24" s="70">
        <v>0.85019999999999996</v>
      </c>
      <c r="AM24" s="70">
        <v>0.99150000000000005</v>
      </c>
      <c r="AN24" s="70"/>
      <c r="AO24" s="70">
        <v>0.88119999999999998</v>
      </c>
      <c r="AP24" s="70">
        <v>0.79669999999999996</v>
      </c>
      <c r="AQ24" s="70"/>
      <c r="AR24" s="70"/>
      <c r="AS24" s="70"/>
      <c r="AT24" s="70"/>
    </row>
    <row r="25" spans="11:51" x14ac:dyDescent="0.25">
      <c r="K25" s="121">
        <v>0.7056</v>
      </c>
      <c r="L25" s="121">
        <v>1.3431</v>
      </c>
      <c r="N25" s="70">
        <v>0.92010000000000003</v>
      </c>
      <c r="O25" s="70">
        <v>0.85880000000000001</v>
      </c>
      <c r="Q25" s="70">
        <v>0.85370000000000001</v>
      </c>
      <c r="R25" s="70">
        <v>1.4574</v>
      </c>
      <c r="AI25" s="121">
        <v>0.88629999999999998</v>
      </c>
      <c r="AJ25" s="121">
        <v>0.76070000000000004</v>
      </c>
      <c r="AL25" s="70">
        <v>0.85070000000000001</v>
      </c>
      <c r="AM25" s="70">
        <v>0.98860000000000003</v>
      </c>
      <c r="AN25" s="70"/>
      <c r="AO25" s="70">
        <v>0.89710000000000001</v>
      </c>
      <c r="AP25" s="70">
        <v>0.68459999999999999</v>
      </c>
      <c r="AQ25" s="70"/>
      <c r="AR25" s="70"/>
      <c r="AS25" s="70"/>
      <c r="AT25" s="70"/>
    </row>
    <row r="26" spans="11:51" x14ac:dyDescent="0.25">
      <c r="K26" s="121">
        <v>0.71360000000000001</v>
      </c>
      <c r="L26" s="121">
        <v>1.3189</v>
      </c>
      <c r="N26" s="70">
        <v>0.92169999999999996</v>
      </c>
      <c r="O26" s="70">
        <v>0.87690000000000001</v>
      </c>
      <c r="Q26" s="70">
        <v>0.84040000000000004</v>
      </c>
      <c r="R26" s="70">
        <v>1.5139</v>
      </c>
      <c r="AI26" s="121">
        <v>0.92279999999999995</v>
      </c>
      <c r="AJ26" s="121">
        <v>0.53490000000000004</v>
      </c>
      <c r="AL26" s="70">
        <v>0.85119999999999996</v>
      </c>
      <c r="AM26" s="70">
        <v>0.98580000000000001</v>
      </c>
      <c r="AN26" s="70"/>
      <c r="AO26" s="70">
        <v>0.96930000000000005</v>
      </c>
      <c r="AP26" s="70">
        <v>0.59470000000000001</v>
      </c>
      <c r="AQ26" s="70"/>
      <c r="AR26" s="70"/>
      <c r="AS26" s="70"/>
      <c r="AT26" s="70"/>
    </row>
    <row r="27" spans="11:51" x14ac:dyDescent="0.25">
      <c r="K27" s="121">
        <v>0.72309999999999997</v>
      </c>
      <c r="L27" s="121">
        <v>1.2924</v>
      </c>
      <c r="N27" s="70">
        <v>0.92269999999999996</v>
      </c>
      <c r="O27" s="70">
        <v>0.89559999999999995</v>
      </c>
      <c r="Q27" s="70">
        <v>0.80010000000000003</v>
      </c>
      <c r="R27" s="70">
        <v>1.6436999999999999</v>
      </c>
      <c r="AI27" s="121">
        <v>0.97450000000000003</v>
      </c>
      <c r="AJ27" s="121">
        <v>0.7036</v>
      </c>
      <c r="AL27" s="70">
        <v>0.85170000000000001</v>
      </c>
      <c r="AM27" s="70">
        <v>0.98319999999999996</v>
      </c>
      <c r="AN27" s="70"/>
      <c r="AO27" s="70">
        <v>0.97450000000000003</v>
      </c>
      <c r="AP27" s="70">
        <v>0.78269999999999995</v>
      </c>
      <c r="AQ27" s="70"/>
      <c r="AR27" s="70"/>
      <c r="AS27" s="70"/>
      <c r="AT27" s="70"/>
    </row>
    <row r="28" spans="11:51" x14ac:dyDescent="0.25">
      <c r="K28" s="121">
        <v>0.73580000000000001</v>
      </c>
      <c r="L28" s="121">
        <v>1.2589999999999999</v>
      </c>
      <c r="N28" s="70">
        <v>0.92320000000000002</v>
      </c>
      <c r="O28" s="70">
        <v>0.91469999999999996</v>
      </c>
      <c r="Q28" s="70">
        <v>0.7077</v>
      </c>
      <c r="R28" s="70">
        <v>1.6993</v>
      </c>
      <c r="AI28" s="121">
        <v>0.97409999999999997</v>
      </c>
      <c r="AJ28" s="121">
        <v>0.80789999999999995</v>
      </c>
      <c r="AL28" s="70">
        <v>0.85219999999999996</v>
      </c>
      <c r="AM28" s="70">
        <v>0.98070000000000002</v>
      </c>
      <c r="AN28" s="70"/>
      <c r="AO28" s="70">
        <v>0.97330000000000005</v>
      </c>
      <c r="AP28" s="70">
        <v>0.8367</v>
      </c>
      <c r="AQ28" s="70"/>
      <c r="AR28" s="70"/>
      <c r="AS28" s="70"/>
      <c r="AT28" s="70"/>
    </row>
    <row r="31" spans="11:51" x14ac:dyDescent="0.25">
      <c r="K31" s="70">
        <v>0.93510000000000004</v>
      </c>
      <c r="L31" s="70">
        <v>0.9798</v>
      </c>
      <c r="N31" s="70">
        <v>0.90239999999999998</v>
      </c>
      <c r="O31" s="70">
        <v>1.1544000000000001</v>
      </c>
      <c r="Q31" s="70">
        <v>0.91920000000000002</v>
      </c>
      <c r="R31" s="70">
        <v>1.0788</v>
      </c>
      <c r="T31" s="70">
        <v>0.92930000000000001</v>
      </c>
      <c r="U31" s="70">
        <v>1.0203</v>
      </c>
      <c r="W31" s="70">
        <v>0.93489999999999995</v>
      </c>
      <c r="X31" s="70">
        <v>0.98160000000000003</v>
      </c>
      <c r="Z31" s="70">
        <v>0.8871</v>
      </c>
      <c r="AA31" s="70">
        <v>1.2202</v>
      </c>
      <c r="AI31" s="70">
        <v>0.87239999999999995</v>
      </c>
      <c r="AJ31" s="70">
        <v>1.1781999999999999</v>
      </c>
      <c r="AL31" s="70">
        <v>0.86970000000000003</v>
      </c>
      <c r="AM31">
        <v>1.1942999999999999</v>
      </c>
      <c r="AO31">
        <v>0.87390000000000001</v>
      </c>
      <c r="AP31">
        <v>1.1696</v>
      </c>
      <c r="AR31">
        <v>0.88549999999999995</v>
      </c>
      <c r="AS31">
        <v>1.0935999999999999</v>
      </c>
      <c r="AU31" s="70">
        <v>0.83030000000000004</v>
      </c>
      <c r="AV31" s="70">
        <v>0.70250000000000001</v>
      </c>
      <c r="AX31" s="70">
        <v>0.84330000000000005</v>
      </c>
      <c r="AY31" s="70">
        <v>1.3287</v>
      </c>
    </row>
    <row r="32" spans="11:51" x14ac:dyDescent="0.25">
      <c r="K32" s="70">
        <v>0.9335</v>
      </c>
      <c r="L32" s="70">
        <v>0.99219999999999997</v>
      </c>
      <c r="N32" s="70">
        <v>0.89739999999999998</v>
      </c>
      <c r="O32" s="70">
        <v>1.1763999999999999</v>
      </c>
      <c r="Q32" s="70">
        <v>0.91539999999999999</v>
      </c>
      <c r="R32" s="70">
        <v>1.0984</v>
      </c>
      <c r="T32" s="70">
        <v>0.92720000000000002</v>
      </c>
      <c r="U32" s="70">
        <v>1.0333000000000001</v>
      </c>
      <c r="W32" s="70">
        <v>0.93369999999999997</v>
      </c>
      <c r="X32" s="70">
        <v>0.99070000000000003</v>
      </c>
      <c r="Z32" s="70">
        <v>0.88049999999999995</v>
      </c>
      <c r="AA32" s="70">
        <v>1.2484</v>
      </c>
      <c r="AI32" s="70">
        <v>0.86560000000000004</v>
      </c>
      <c r="AJ32" s="70">
        <v>1.2176</v>
      </c>
      <c r="AL32" s="70">
        <v>0.86909999999999998</v>
      </c>
      <c r="AM32">
        <v>1.198</v>
      </c>
      <c r="AO32">
        <v>0.87239999999999995</v>
      </c>
      <c r="AP32">
        <v>1.1785000000000001</v>
      </c>
      <c r="AR32">
        <v>0.88090000000000002</v>
      </c>
      <c r="AS32">
        <v>1.1248</v>
      </c>
      <c r="AU32" s="70">
        <v>0.9032</v>
      </c>
      <c r="AV32" s="70">
        <v>0.81079999999999997</v>
      </c>
      <c r="AX32" s="70">
        <v>0.8427</v>
      </c>
      <c r="AY32" s="70">
        <v>1.3310999999999999</v>
      </c>
    </row>
    <row r="33" spans="11:51" x14ac:dyDescent="0.25">
      <c r="K33" s="70">
        <v>0.93079999999999996</v>
      </c>
      <c r="L33" s="70">
        <v>1.0107999999999999</v>
      </c>
      <c r="N33" s="70">
        <v>0.89100000000000001</v>
      </c>
      <c r="O33" s="70">
        <v>1.2034</v>
      </c>
      <c r="Q33" s="70">
        <v>0.90990000000000004</v>
      </c>
      <c r="R33" s="70">
        <v>1.1207</v>
      </c>
      <c r="T33" s="70">
        <v>0.92420000000000002</v>
      </c>
      <c r="U33" s="70">
        <v>1.0515000000000001</v>
      </c>
      <c r="W33" s="70">
        <v>0.93200000000000005</v>
      </c>
      <c r="X33" s="70">
        <v>1.0026999999999999</v>
      </c>
      <c r="Z33" s="70">
        <v>0.872</v>
      </c>
      <c r="AA33" s="70">
        <v>1.2867999999999999</v>
      </c>
      <c r="AI33" s="70">
        <v>0.8599</v>
      </c>
      <c r="AJ33" s="70">
        <v>1.2484</v>
      </c>
      <c r="AL33" s="70">
        <v>0.86850000000000005</v>
      </c>
      <c r="AM33">
        <v>1.2015</v>
      </c>
      <c r="AO33">
        <v>0.871</v>
      </c>
      <c r="AP33">
        <v>1.1867000000000001</v>
      </c>
      <c r="AR33">
        <v>0.87709999999999999</v>
      </c>
      <c r="AS33">
        <v>1.1494</v>
      </c>
      <c r="AU33" s="70">
        <v>0.89790000000000003</v>
      </c>
      <c r="AV33" s="70">
        <v>0.99470000000000003</v>
      </c>
      <c r="AX33" s="70">
        <v>0.84219999999999995</v>
      </c>
      <c r="AY33" s="70">
        <v>1.3334999999999999</v>
      </c>
    </row>
    <row r="34" spans="11:51" x14ac:dyDescent="0.25">
      <c r="K34" s="70">
        <v>0.92490000000000006</v>
      </c>
      <c r="L34" s="70">
        <v>1.0469999999999999</v>
      </c>
      <c r="N34" s="70">
        <v>0.88290000000000002</v>
      </c>
      <c r="O34" s="70">
        <v>1.2382</v>
      </c>
      <c r="Q34" s="70">
        <v>0.90239999999999998</v>
      </c>
      <c r="R34" s="70">
        <v>1.1544000000000001</v>
      </c>
      <c r="T34" s="70">
        <v>0.91920000000000002</v>
      </c>
      <c r="U34" s="70">
        <v>1.0788</v>
      </c>
      <c r="W34" s="70">
        <v>0.92930000000000001</v>
      </c>
      <c r="X34" s="70">
        <v>1.0203</v>
      </c>
      <c r="Z34" s="70">
        <v>0.86260000000000003</v>
      </c>
      <c r="AA34" s="70">
        <v>1.3209</v>
      </c>
      <c r="AI34" s="70">
        <v>0.85450000000000004</v>
      </c>
      <c r="AJ34" s="70">
        <v>1.2761</v>
      </c>
      <c r="AL34" s="70">
        <v>0.8679</v>
      </c>
      <c r="AM34">
        <v>1.2050000000000001</v>
      </c>
      <c r="AO34">
        <v>0.86970000000000003</v>
      </c>
      <c r="AP34">
        <v>1.1942999999999999</v>
      </c>
      <c r="AR34">
        <v>0.87390000000000001</v>
      </c>
      <c r="AS34">
        <v>1.1696</v>
      </c>
      <c r="AU34" s="70">
        <v>0.88549999999999995</v>
      </c>
      <c r="AV34" s="70">
        <v>1.0935999999999999</v>
      </c>
      <c r="AX34" s="70">
        <v>0.84160000000000001</v>
      </c>
      <c r="AY34" s="70">
        <v>1.3360000000000001</v>
      </c>
    </row>
    <row r="35" spans="11:51" x14ac:dyDescent="0.25">
      <c r="K35" s="70">
        <v>0.90169999999999995</v>
      </c>
      <c r="L35" s="70">
        <v>1.1574</v>
      </c>
      <c r="N35" s="70">
        <v>0.87160000000000004</v>
      </c>
      <c r="O35" s="70">
        <v>1.2881</v>
      </c>
      <c r="Q35" s="70">
        <v>0.89100000000000001</v>
      </c>
      <c r="R35" s="70">
        <v>1.2034</v>
      </c>
      <c r="T35" s="70">
        <v>0.90990000000000004</v>
      </c>
      <c r="U35" s="70">
        <v>1.1207</v>
      </c>
      <c r="W35" s="70">
        <v>0.92420000000000002</v>
      </c>
      <c r="X35" s="70">
        <v>1.0515000000000001</v>
      </c>
      <c r="Z35" s="70">
        <v>0.85229999999999995</v>
      </c>
      <c r="AA35" s="70">
        <v>1.3517999999999999</v>
      </c>
      <c r="AI35" s="70">
        <v>0.84850000000000003</v>
      </c>
      <c r="AJ35" s="70">
        <v>1.3048</v>
      </c>
      <c r="AL35" s="70">
        <v>0.86729999999999996</v>
      </c>
      <c r="AM35">
        <v>1.2082999999999999</v>
      </c>
      <c r="AO35">
        <v>0.86850000000000005</v>
      </c>
      <c r="AP35">
        <v>1.2015</v>
      </c>
      <c r="AR35">
        <v>0.871</v>
      </c>
      <c r="AS35">
        <v>1.1867000000000001</v>
      </c>
      <c r="AU35" s="70">
        <v>0.87709999999999999</v>
      </c>
      <c r="AV35" s="70">
        <v>1.1494</v>
      </c>
      <c r="AX35" s="70">
        <v>0.84099999999999997</v>
      </c>
      <c r="AY35" s="70">
        <v>1.3385</v>
      </c>
    </row>
    <row r="36" spans="11:51" x14ac:dyDescent="0.25">
      <c r="K36" s="70">
        <v>0.80900000000000005</v>
      </c>
      <c r="L36" s="70">
        <v>1.3067</v>
      </c>
      <c r="N36" s="70">
        <v>0.85840000000000005</v>
      </c>
      <c r="O36" s="70">
        <v>1.3342000000000001</v>
      </c>
      <c r="Q36" s="70">
        <v>0.87160000000000004</v>
      </c>
      <c r="R36" s="70">
        <v>1.2881</v>
      </c>
      <c r="T36" s="70">
        <v>0.89100000000000001</v>
      </c>
      <c r="U36" s="70">
        <v>1.2034</v>
      </c>
      <c r="W36" s="70">
        <v>0.90990000000000004</v>
      </c>
      <c r="X36" s="70">
        <v>1.1207</v>
      </c>
      <c r="Z36" s="70">
        <v>0.84189999999999998</v>
      </c>
      <c r="AA36" s="70">
        <v>1.3765000000000001</v>
      </c>
      <c r="AI36" s="70">
        <v>0.84099999999999997</v>
      </c>
      <c r="AJ36" s="70">
        <v>1.3386</v>
      </c>
      <c r="AL36" s="70">
        <v>0.86670000000000003</v>
      </c>
      <c r="AM36">
        <v>1.2116</v>
      </c>
      <c r="AO36">
        <v>0.86729999999999996</v>
      </c>
      <c r="AP36">
        <v>1.2082999999999999</v>
      </c>
      <c r="AR36">
        <v>0.86850000000000005</v>
      </c>
      <c r="AS36">
        <v>1.2015</v>
      </c>
      <c r="AU36" s="70">
        <v>0.871</v>
      </c>
      <c r="AV36" s="70">
        <v>1.1867000000000001</v>
      </c>
      <c r="AX36" s="70">
        <v>0.84050000000000002</v>
      </c>
      <c r="AY36" s="70">
        <v>1.341</v>
      </c>
    </row>
    <row r="37" spans="11:51" x14ac:dyDescent="0.25">
      <c r="K37" s="70">
        <v>0.84130000000000005</v>
      </c>
      <c r="L37" s="70">
        <v>1.0651999999999999</v>
      </c>
      <c r="N37" s="70">
        <v>0.84409999999999996</v>
      </c>
      <c r="O37" s="70">
        <v>1.3720000000000001</v>
      </c>
      <c r="Q37" s="70">
        <v>0.84409999999999996</v>
      </c>
      <c r="R37" s="70">
        <v>1.3720000000000001</v>
      </c>
      <c r="T37" s="70">
        <v>0.84409999999999996</v>
      </c>
      <c r="U37" s="70">
        <v>1.3720000000000001</v>
      </c>
      <c r="W37" s="70">
        <v>0.84409999999999996</v>
      </c>
      <c r="X37" s="70">
        <v>1.3720000000000001</v>
      </c>
      <c r="Z37" s="70">
        <v>0.83199999999999996</v>
      </c>
      <c r="AA37" s="70">
        <v>1.3919999999999999</v>
      </c>
      <c r="AI37" s="70">
        <v>0.82969999999999999</v>
      </c>
      <c r="AJ37" s="70">
        <v>1.385</v>
      </c>
      <c r="AL37" s="70">
        <v>0.86609999999999998</v>
      </c>
      <c r="AM37">
        <v>1.2146999999999999</v>
      </c>
      <c r="AO37">
        <v>0.86609999999999998</v>
      </c>
      <c r="AP37">
        <v>1.2146999999999999</v>
      </c>
      <c r="AR37">
        <v>0.86609999999999998</v>
      </c>
      <c r="AS37">
        <v>1.2146999999999999</v>
      </c>
      <c r="AU37" s="70">
        <v>0.86609999999999998</v>
      </c>
      <c r="AV37" s="70">
        <v>1.2146999999999999</v>
      </c>
      <c r="AX37" s="70">
        <v>0.83979999999999999</v>
      </c>
      <c r="AY37" s="70">
        <v>1.3436999999999999</v>
      </c>
    </row>
    <row r="38" spans="11:51" x14ac:dyDescent="0.25">
      <c r="K38" s="70">
        <v>0.85150000000000003</v>
      </c>
      <c r="L38" s="70">
        <v>1.0106999999999999</v>
      </c>
      <c r="N38" s="70">
        <v>0.83050000000000002</v>
      </c>
      <c r="O38" s="70">
        <v>1.3935999999999999</v>
      </c>
      <c r="Q38" s="70">
        <v>0.8196</v>
      </c>
      <c r="R38" s="70">
        <v>1.395</v>
      </c>
      <c r="T38" s="70">
        <v>0.80900000000000005</v>
      </c>
      <c r="U38" s="70">
        <v>1.3488</v>
      </c>
      <c r="W38" s="70">
        <v>0.81869999999999998</v>
      </c>
      <c r="X38" s="70">
        <v>1.2031000000000001</v>
      </c>
      <c r="Z38" s="70">
        <v>0.82340000000000002</v>
      </c>
      <c r="AA38" s="70">
        <v>1.3969</v>
      </c>
      <c r="AI38" s="70">
        <v>0.80789999999999995</v>
      </c>
      <c r="AJ38" s="70">
        <v>1.4613</v>
      </c>
      <c r="AL38" s="70">
        <v>0.86560000000000004</v>
      </c>
      <c r="AM38">
        <v>1.2178</v>
      </c>
      <c r="AO38">
        <v>0.86499999999999999</v>
      </c>
      <c r="AP38">
        <v>1.2209000000000001</v>
      </c>
      <c r="AR38">
        <v>0.8639</v>
      </c>
      <c r="AS38">
        <v>1.2267999999999999</v>
      </c>
      <c r="AU38" s="70">
        <v>0.8619</v>
      </c>
      <c r="AV38" s="70">
        <v>1.238</v>
      </c>
      <c r="AX38" s="70">
        <v>0.83919999999999995</v>
      </c>
      <c r="AY38" s="70">
        <v>1.3463000000000001</v>
      </c>
    </row>
    <row r="39" spans="11:51" x14ac:dyDescent="0.25">
      <c r="K39" s="70">
        <v>0.85619999999999996</v>
      </c>
      <c r="L39" s="70">
        <v>0.98680000000000001</v>
      </c>
      <c r="N39" s="70">
        <v>0.8196</v>
      </c>
      <c r="O39" s="70">
        <v>1.395</v>
      </c>
      <c r="Q39" s="70">
        <v>0.80900000000000005</v>
      </c>
      <c r="R39" s="70">
        <v>1.3488</v>
      </c>
      <c r="T39" s="70">
        <v>0.81869999999999998</v>
      </c>
      <c r="U39" s="70">
        <v>1.2031000000000001</v>
      </c>
      <c r="W39" s="70">
        <v>0.84099999999999997</v>
      </c>
      <c r="X39" s="70">
        <v>1.0665</v>
      </c>
      <c r="Z39" s="70">
        <v>0.81669999999999998</v>
      </c>
      <c r="AA39" s="70">
        <v>1.3912</v>
      </c>
      <c r="AI39" s="70">
        <v>0.75080000000000002</v>
      </c>
      <c r="AJ39" s="70">
        <v>1.5841000000000001</v>
      </c>
      <c r="AL39" s="70">
        <v>0.86499999999999999</v>
      </c>
      <c r="AM39">
        <v>1.2209000000000001</v>
      </c>
      <c r="AO39">
        <v>0.8639</v>
      </c>
      <c r="AP39">
        <v>1.2267999999999999</v>
      </c>
      <c r="AR39">
        <v>0.8619</v>
      </c>
      <c r="AS39">
        <v>1.238</v>
      </c>
      <c r="AU39" s="70">
        <v>0.8579</v>
      </c>
      <c r="AV39" s="70">
        <v>1.2587999999999999</v>
      </c>
      <c r="AX39" s="70">
        <v>0.83860000000000001</v>
      </c>
      <c r="AY39" s="70">
        <v>1.3491</v>
      </c>
    </row>
    <row r="40" spans="11:51" x14ac:dyDescent="0.25">
      <c r="K40" s="70">
        <v>0.85899999999999999</v>
      </c>
      <c r="L40" s="70">
        <v>0.97189999999999999</v>
      </c>
      <c r="N40" s="70">
        <v>0.81240000000000001</v>
      </c>
      <c r="O40" s="70">
        <v>1.3783000000000001</v>
      </c>
      <c r="Q40" s="70">
        <v>0.81089999999999995</v>
      </c>
      <c r="R40" s="70">
        <v>1.2739</v>
      </c>
      <c r="T40" s="70">
        <v>0.83279999999999998</v>
      </c>
      <c r="U40" s="70">
        <v>1.1129</v>
      </c>
      <c r="W40" s="70">
        <v>0.84950000000000003</v>
      </c>
      <c r="X40" s="70">
        <v>1.0212000000000001</v>
      </c>
      <c r="Z40" s="70">
        <v>0.81210000000000004</v>
      </c>
      <c r="AA40" s="70">
        <v>1.3768</v>
      </c>
      <c r="AI40" s="70">
        <v>0.6593</v>
      </c>
      <c r="AJ40" s="70">
        <v>1.5899000000000001</v>
      </c>
      <c r="AL40" s="70">
        <v>0.86450000000000005</v>
      </c>
      <c r="AM40">
        <v>1.2239</v>
      </c>
      <c r="AO40">
        <v>0.8629</v>
      </c>
      <c r="AP40">
        <v>1.2324999999999999</v>
      </c>
      <c r="AR40">
        <v>0.8599</v>
      </c>
      <c r="AS40">
        <v>1.2485999999999999</v>
      </c>
      <c r="AU40" s="70">
        <v>0.85389999999999999</v>
      </c>
      <c r="AV40" s="70">
        <v>1.2787999999999999</v>
      </c>
      <c r="AX40" s="70">
        <v>0.83789999999999998</v>
      </c>
      <c r="AY40" s="70">
        <v>1.3519000000000001</v>
      </c>
    </row>
    <row r="41" spans="11:51" x14ac:dyDescent="0.25">
      <c r="K41" s="70">
        <v>0.86109999999999998</v>
      </c>
      <c r="L41" s="70">
        <v>0.96050000000000002</v>
      </c>
      <c r="N41" s="70">
        <v>0.80900000000000005</v>
      </c>
      <c r="O41" s="70">
        <v>1.3488</v>
      </c>
      <c r="Q41" s="70">
        <v>0.81869999999999998</v>
      </c>
      <c r="R41" s="70">
        <v>1.2031000000000001</v>
      </c>
      <c r="T41" s="70">
        <v>0.84099999999999997</v>
      </c>
      <c r="U41" s="70">
        <v>1.0665</v>
      </c>
      <c r="W41" s="70">
        <v>0.85389999999999999</v>
      </c>
      <c r="X41" s="70">
        <v>0.99839999999999995</v>
      </c>
      <c r="Z41" s="70">
        <v>0.80940000000000001</v>
      </c>
      <c r="AA41" s="70">
        <v>1.3556999999999999</v>
      </c>
      <c r="AI41" s="70">
        <v>0.60189999999999999</v>
      </c>
      <c r="AJ41" s="70">
        <v>1.5063</v>
      </c>
      <c r="AL41" s="70">
        <v>0.8639</v>
      </c>
      <c r="AM41">
        <v>1.2267999999999999</v>
      </c>
      <c r="AO41">
        <v>0.8619</v>
      </c>
      <c r="AP41">
        <v>1.238</v>
      </c>
      <c r="AR41">
        <v>0.8579</v>
      </c>
      <c r="AS41">
        <v>1.2587999999999999</v>
      </c>
      <c r="AU41" s="70">
        <v>0.84960000000000002</v>
      </c>
      <c r="AV41" s="70">
        <v>1.2995000000000001</v>
      </c>
      <c r="AX41" s="70">
        <v>0.83720000000000006</v>
      </c>
      <c r="AY41" s="70">
        <v>1.3548</v>
      </c>
    </row>
    <row r="42" spans="11:51" x14ac:dyDescent="0.25">
      <c r="K42" s="70">
        <v>0.86299999999999999</v>
      </c>
      <c r="L42" s="70">
        <v>0.95009999999999994</v>
      </c>
      <c r="N42" s="70">
        <v>0.80879999999999996</v>
      </c>
      <c r="O42" s="70">
        <v>1.3124</v>
      </c>
      <c r="Q42" s="70">
        <v>0.8266</v>
      </c>
      <c r="R42" s="70">
        <v>1.1500999999999999</v>
      </c>
      <c r="T42" s="70">
        <v>0.84609999999999996</v>
      </c>
      <c r="U42" s="70">
        <v>1.0391999999999999</v>
      </c>
      <c r="W42" s="70">
        <v>0.85670000000000002</v>
      </c>
      <c r="X42" s="70">
        <v>0.9839</v>
      </c>
      <c r="Z42" s="70">
        <v>0.8085</v>
      </c>
      <c r="AA42" s="70">
        <v>1.3305</v>
      </c>
      <c r="AI42" s="70">
        <v>0.57120000000000004</v>
      </c>
      <c r="AJ42" s="70">
        <v>1.4279999999999999</v>
      </c>
      <c r="AL42" s="70">
        <v>0.86339999999999995</v>
      </c>
      <c r="AM42">
        <v>1.2296</v>
      </c>
      <c r="AO42">
        <v>0.8609</v>
      </c>
      <c r="AP42">
        <v>1.2433000000000001</v>
      </c>
      <c r="AR42">
        <v>0.85589999999999999</v>
      </c>
      <c r="AS42">
        <v>1.2687999999999999</v>
      </c>
      <c r="AU42" s="70">
        <v>0.84470000000000001</v>
      </c>
      <c r="AV42" s="70">
        <v>1.3224</v>
      </c>
      <c r="AX42" s="70">
        <v>0.83650000000000002</v>
      </c>
      <c r="AY42" s="70">
        <v>1.3576999999999999</v>
      </c>
    </row>
    <row r="43" spans="11:51" x14ac:dyDescent="0.25">
      <c r="K43" s="70">
        <v>0.86499999999999999</v>
      </c>
      <c r="L43" s="70">
        <v>0.93930000000000002</v>
      </c>
      <c r="N43" s="70">
        <v>0.81089999999999995</v>
      </c>
      <c r="O43" s="70">
        <v>1.2739</v>
      </c>
      <c r="Q43" s="70">
        <v>0.83279999999999998</v>
      </c>
      <c r="R43" s="70">
        <v>1.1129</v>
      </c>
      <c r="T43" s="70">
        <v>0.84950000000000003</v>
      </c>
      <c r="U43" s="70">
        <v>1.0212000000000001</v>
      </c>
      <c r="W43" s="70">
        <v>0.85870000000000002</v>
      </c>
      <c r="X43" s="70">
        <v>0.97330000000000005</v>
      </c>
      <c r="Z43" s="70">
        <v>0.80910000000000004</v>
      </c>
      <c r="AA43" s="70">
        <v>1.3029999999999999</v>
      </c>
      <c r="AI43" s="70">
        <v>0.55910000000000004</v>
      </c>
      <c r="AJ43" s="70">
        <v>1.3591</v>
      </c>
      <c r="AL43" s="70">
        <v>0.8629</v>
      </c>
      <c r="AM43">
        <v>1.2324999999999999</v>
      </c>
      <c r="AO43">
        <v>0.8599</v>
      </c>
      <c r="AP43">
        <v>1.2485999999999999</v>
      </c>
      <c r="AR43">
        <v>0.85389999999999999</v>
      </c>
      <c r="AS43">
        <v>1.2787999999999999</v>
      </c>
      <c r="AU43" s="70">
        <v>0.83840000000000003</v>
      </c>
      <c r="AV43" s="70">
        <v>1.3498000000000001</v>
      </c>
      <c r="AX43" s="70">
        <v>0.83579999999999999</v>
      </c>
      <c r="AY43" s="70">
        <v>1.3607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Y43"/>
  <sheetViews>
    <sheetView topLeftCell="A20" zoomScale="85" zoomScaleNormal="85" workbookViewId="0">
      <selection activeCell="AV55" sqref="AV55"/>
    </sheetView>
  </sheetViews>
  <sheetFormatPr defaultRowHeight="15" x14ac:dyDescent="0.25"/>
  <cols>
    <col min="1" max="1" width="2.28515625" customWidth="1"/>
    <col min="2" max="2" width="5.5703125" style="70" customWidth="1"/>
    <col min="3" max="3" width="5.7109375" style="70" customWidth="1"/>
    <col min="4" max="4" width="1.140625" style="70" customWidth="1"/>
    <col min="5" max="6" width="6.7109375" style="70" hidden="1" customWidth="1"/>
    <col min="7" max="7" width="2.7109375" style="70" hidden="1" customWidth="1"/>
    <col min="8" max="9" width="6.7109375" style="70" hidden="1" customWidth="1"/>
    <col min="10" max="10" width="2.7109375" style="70" customWidth="1"/>
    <col min="11" max="12" width="6.7109375" style="70" customWidth="1"/>
    <col min="13" max="13" width="3.28515625" style="70" customWidth="1"/>
    <col min="14" max="15" width="6.7109375" style="70" customWidth="1"/>
    <col min="16" max="16" width="3.85546875" style="70" customWidth="1"/>
    <col min="17" max="18" width="6.7109375" style="70" customWidth="1"/>
    <col min="19" max="19" width="3.85546875" style="70" customWidth="1"/>
    <col min="20" max="21" width="6.7109375" style="70" customWidth="1"/>
    <col min="22" max="22" width="3" style="70" customWidth="1"/>
    <col min="23" max="24" width="6.7109375" style="70" customWidth="1"/>
    <col min="25" max="25" width="3" style="70" customWidth="1"/>
    <col min="26" max="26" width="6.7109375" style="70" customWidth="1"/>
    <col min="27" max="27" width="5.5703125" style="70" customWidth="1"/>
    <col min="28" max="28" width="2.7109375" style="70" customWidth="1"/>
    <col min="29" max="30" width="6.7109375" style="70" hidden="1" customWidth="1"/>
    <col min="31" max="31" width="2.7109375" style="70" hidden="1" customWidth="1"/>
    <col min="32" max="33" width="6.7109375" style="70" hidden="1" customWidth="1"/>
    <col min="34" max="34" width="2.7109375" style="70" customWidth="1"/>
    <col min="35" max="36" width="6.7109375" style="70" customWidth="1"/>
    <col min="37" max="37" width="2.28515625" style="70" customWidth="1"/>
    <col min="38" max="38" width="6" style="70" customWidth="1"/>
    <col min="39" max="39" width="6.42578125" customWidth="1"/>
    <col min="40" max="40" width="3.5703125" customWidth="1"/>
    <col min="41" max="42" width="6.7109375" customWidth="1"/>
    <col min="43" max="43" width="3.28515625" customWidth="1"/>
    <col min="44" max="45" width="6.7109375" customWidth="1"/>
    <col min="46" max="46" width="2.7109375" customWidth="1"/>
    <col min="47" max="48" width="6.7109375" style="70" customWidth="1"/>
    <col min="49" max="49" width="2.7109375" customWidth="1"/>
    <col min="50" max="51" width="6.7109375" style="70" customWidth="1"/>
  </cols>
  <sheetData>
    <row r="4" spans="2:46" x14ac:dyDescent="0.25">
      <c r="B4" s="70">
        <v>0.86240000000000006</v>
      </c>
      <c r="C4" s="70">
        <v>1.4169</v>
      </c>
      <c r="E4" s="70">
        <v>0.86850000000000005</v>
      </c>
      <c r="F4" s="70">
        <v>1.3867</v>
      </c>
      <c r="H4" s="70">
        <v>0.88070000000000004</v>
      </c>
      <c r="I4" s="70">
        <v>1.3207</v>
      </c>
      <c r="K4" s="121">
        <v>0.73580000000000001</v>
      </c>
      <c r="L4" s="121">
        <v>1.2589999999999999</v>
      </c>
      <c r="N4" s="70">
        <v>0.79730000000000001</v>
      </c>
      <c r="O4" s="70">
        <v>1.0931</v>
      </c>
      <c r="Q4" s="70">
        <v>0.80010000000000003</v>
      </c>
      <c r="R4" s="70">
        <v>1.6436999999999999</v>
      </c>
      <c r="W4" s="70">
        <v>0.84960000000000002</v>
      </c>
      <c r="AA4" s="70">
        <v>1.4520999999999999</v>
      </c>
      <c r="AC4" s="70">
        <v>0.95630000000000004</v>
      </c>
      <c r="AD4" s="70">
        <v>1.0218</v>
      </c>
      <c r="AF4" s="70">
        <v>0.96830000000000005</v>
      </c>
      <c r="AG4" s="70">
        <v>0.92300000000000004</v>
      </c>
      <c r="AI4" s="121">
        <v>0.97409999999999997</v>
      </c>
      <c r="AJ4" s="121">
        <v>0.80789999999999995</v>
      </c>
      <c r="AL4" s="70">
        <v>0.83020000000000005</v>
      </c>
      <c r="AM4" s="70">
        <v>1.1007</v>
      </c>
      <c r="AN4" s="70"/>
      <c r="AO4" s="70">
        <v>0.97450000000000003</v>
      </c>
      <c r="AP4" s="70">
        <v>0.78269999999999995</v>
      </c>
      <c r="AQ4" s="70"/>
      <c r="AR4" s="70"/>
      <c r="AS4" s="70"/>
      <c r="AT4" s="70"/>
    </row>
    <row r="5" spans="2:46" x14ac:dyDescent="0.25">
      <c r="B5" s="70">
        <v>0.85670000000000002</v>
      </c>
      <c r="C5" s="70">
        <v>1.4437</v>
      </c>
      <c r="E5" s="70">
        <v>0.86460000000000004</v>
      </c>
      <c r="F5" s="70">
        <v>1.4060999999999999</v>
      </c>
      <c r="H5" s="70">
        <v>0.87590000000000001</v>
      </c>
      <c r="I5" s="70">
        <v>1.3472999999999999</v>
      </c>
      <c r="K5" s="121">
        <v>0.75580000000000003</v>
      </c>
      <c r="L5" s="121">
        <v>1.2078</v>
      </c>
      <c r="N5" s="70">
        <v>0.80049999999999999</v>
      </c>
      <c r="O5" s="70">
        <v>1.0833999999999999</v>
      </c>
      <c r="Q5" s="70">
        <v>0.7077</v>
      </c>
      <c r="R5" s="70">
        <v>1.6993</v>
      </c>
      <c r="W5" s="70">
        <v>0.82450000000000001</v>
      </c>
      <c r="AA5" s="70">
        <v>1.1338999999999999</v>
      </c>
      <c r="AC5" s="70">
        <v>0.92279999999999995</v>
      </c>
      <c r="AD5" s="70">
        <v>1.1845000000000001</v>
      </c>
      <c r="AF5" s="70">
        <v>0.9667</v>
      </c>
      <c r="AG5" s="70">
        <v>0.94069999999999998</v>
      </c>
      <c r="AI5" s="121">
        <v>0.97289999999999999</v>
      </c>
      <c r="AJ5" s="121">
        <v>0.84660000000000002</v>
      </c>
      <c r="AL5" s="70">
        <v>0.83189999999999997</v>
      </c>
      <c r="AM5" s="70">
        <v>1.0911</v>
      </c>
      <c r="AN5" s="70"/>
      <c r="AO5" s="70">
        <v>0.97330000000000005</v>
      </c>
      <c r="AP5" s="70">
        <v>0.8367</v>
      </c>
      <c r="AQ5" s="70"/>
      <c r="AR5" s="70"/>
      <c r="AS5" s="70"/>
      <c r="AT5" s="70"/>
    </row>
    <row r="6" spans="2:46" x14ac:dyDescent="0.25">
      <c r="B6" s="70">
        <v>0.84730000000000005</v>
      </c>
      <c r="C6" s="70">
        <v>1.4854000000000001</v>
      </c>
      <c r="E6" s="70">
        <v>0.85980000000000001</v>
      </c>
      <c r="F6" s="70">
        <v>1.4292</v>
      </c>
      <c r="H6" s="70">
        <v>0.87209999999999999</v>
      </c>
      <c r="I6" s="70">
        <v>1.3680000000000001</v>
      </c>
      <c r="K6" s="121">
        <v>0.79869999999999997</v>
      </c>
      <c r="L6" s="121">
        <v>1.0889</v>
      </c>
      <c r="N6" s="70">
        <v>0.80389999999999995</v>
      </c>
      <c r="O6" s="70">
        <v>1.0729</v>
      </c>
      <c r="Q6" s="70">
        <v>0.67759999999999998</v>
      </c>
      <c r="R6" s="70">
        <v>1.5694999999999999</v>
      </c>
      <c r="W6" s="70">
        <v>0.85019999999999996</v>
      </c>
      <c r="AA6" s="70">
        <v>0.99129999999999996</v>
      </c>
      <c r="AC6" s="70">
        <v>0.79890000000000005</v>
      </c>
      <c r="AD6" s="70">
        <v>1.3588</v>
      </c>
      <c r="AF6" s="70">
        <v>0.9637</v>
      </c>
      <c r="AG6" s="70">
        <v>0.9677</v>
      </c>
      <c r="AI6" s="121">
        <v>0.97189999999999999</v>
      </c>
      <c r="AJ6" s="121">
        <v>0.86829999999999996</v>
      </c>
      <c r="AL6" s="70">
        <v>0.83340000000000003</v>
      </c>
      <c r="AM6" s="70">
        <v>1.0822000000000001</v>
      </c>
      <c r="AN6" s="70"/>
      <c r="AO6" s="70">
        <v>0.97219999999999995</v>
      </c>
      <c r="AP6" s="70">
        <v>0.86299999999999999</v>
      </c>
      <c r="AQ6" s="70"/>
      <c r="AR6" s="70"/>
      <c r="AS6" s="70"/>
      <c r="AT6" s="70"/>
    </row>
    <row r="7" spans="2:46" x14ac:dyDescent="0.25">
      <c r="B7" s="70">
        <v>0.82530000000000003</v>
      </c>
      <c r="C7" s="70">
        <v>1.5698000000000001</v>
      </c>
      <c r="E7" s="70">
        <v>0.8528</v>
      </c>
      <c r="F7" s="70">
        <v>1.4617</v>
      </c>
      <c r="H7" s="70">
        <v>0.86850000000000005</v>
      </c>
      <c r="I7" s="70">
        <v>1.3867</v>
      </c>
      <c r="K7" s="121">
        <v>0.92300000000000004</v>
      </c>
      <c r="L7" s="121">
        <v>0.90410000000000001</v>
      </c>
      <c r="N7" s="70">
        <v>0.80759999999999998</v>
      </c>
      <c r="O7" s="70">
        <v>1.0612999999999999</v>
      </c>
      <c r="Q7" s="70">
        <v>0.67830000000000001</v>
      </c>
      <c r="R7" s="70">
        <v>1.4816</v>
      </c>
      <c r="W7" s="70">
        <v>0.85829999999999995</v>
      </c>
      <c r="AA7" s="70">
        <v>0.94620000000000004</v>
      </c>
      <c r="AC7" s="70">
        <v>0.84150000000000003</v>
      </c>
      <c r="AD7" s="70">
        <v>1.0375000000000001</v>
      </c>
      <c r="AF7" s="70">
        <v>0.95630000000000004</v>
      </c>
      <c r="AG7" s="70">
        <v>1.0218</v>
      </c>
      <c r="AI7" s="121">
        <v>0.97109999999999996</v>
      </c>
      <c r="AJ7" s="121">
        <v>0.88380000000000003</v>
      </c>
      <c r="AL7" s="70">
        <v>0.83489999999999998</v>
      </c>
      <c r="AM7" s="70">
        <v>1.0740000000000001</v>
      </c>
      <c r="AN7" s="70"/>
      <c r="AO7" s="70">
        <v>0.97130000000000005</v>
      </c>
      <c r="AP7" s="70">
        <v>0.88039999999999996</v>
      </c>
      <c r="AQ7" s="70"/>
      <c r="AR7" s="70"/>
      <c r="AS7" s="70"/>
      <c r="AT7" s="70"/>
    </row>
    <row r="8" spans="2:46" x14ac:dyDescent="0.25">
      <c r="E8" s="70">
        <v>0.83909999999999996</v>
      </c>
      <c r="F8" s="70">
        <v>1.5188999999999999</v>
      </c>
      <c r="H8" s="70">
        <v>0.86460000000000004</v>
      </c>
      <c r="I8" s="70">
        <v>1.4060999999999999</v>
      </c>
      <c r="K8" s="121">
        <v>0.90080000000000005</v>
      </c>
      <c r="L8" s="121">
        <v>1.1912</v>
      </c>
      <c r="N8" s="70">
        <v>0.81159999999999999</v>
      </c>
      <c r="O8" s="70">
        <v>1.0484</v>
      </c>
      <c r="Q8" s="70">
        <v>0.68510000000000004</v>
      </c>
      <c r="R8" s="70">
        <v>1.4276</v>
      </c>
      <c r="AC8" s="70">
        <v>0.85509999999999997</v>
      </c>
      <c r="AD8" s="70">
        <v>0.96440000000000003</v>
      </c>
      <c r="AF8" s="70">
        <v>0.92279999999999995</v>
      </c>
      <c r="AG8" s="70">
        <v>1.1845000000000001</v>
      </c>
      <c r="AI8" s="121">
        <v>0.97030000000000005</v>
      </c>
      <c r="AJ8" s="121">
        <v>0.89670000000000005</v>
      </c>
      <c r="AL8" s="70">
        <v>0.83630000000000004</v>
      </c>
      <c r="AM8" s="70">
        <v>1.0664</v>
      </c>
      <c r="AN8" s="70"/>
      <c r="AO8" s="70">
        <v>0.97040000000000004</v>
      </c>
      <c r="AP8" s="70">
        <v>0.89419999999999999</v>
      </c>
      <c r="AQ8" s="70"/>
      <c r="AR8" s="70"/>
      <c r="AS8" s="70"/>
      <c r="AT8" s="70"/>
    </row>
    <row r="9" spans="2:46" x14ac:dyDescent="0.25">
      <c r="E9" s="70">
        <v>0.79869999999999997</v>
      </c>
      <c r="F9" s="70">
        <v>1.6471</v>
      </c>
      <c r="H9" s="70">
        <v>0.85980000000000001</v>
      </c>
      <c r="I9" s="70">
        <v>1.4292</v>
      </c>
      <c r="K9" s="121">
        <v>0.88770000000000004</v>
      </c>
      <c r="L9" s="121">
        <v>1.2789999999999999</v>
      </c>
      <c r="N9" s="70">
        <v>0.81599999999999995</v>
      </c>
      <c r="O9" s="70">
        <v>1.0342</v>
      </c>
      <c r="Q9" s="70">
        <v>0.69259999999999999</v>
      </c>
      <c r="R9" s="70">
        <v>1.3906000000000001</v>
      </c>
      <c r="AC9" s="70">
        <v>0.86060000000000003</v>
      </c>
      <c r="AD9" s="70">
        <v>0.93259999999999998</v>
      </c>
      <c r="AF9" s="70">
        <v>0.79890000000000005</v>
      </c>
      <c r="AG9" s="70">
        <v>1.3588</v>
      </c>
      <c r="AI9" s="121">
        <v>0.96940000000000004</v>
      </c>
      <c r="AJ9" s="121">
        <v>0.90920000000000001</v>
      </c>
      <c r="AL9" s="70">
        <v>0.83750000000000002</v>
      </c>
      <c r="AM9" s="70">
        <v>1.0592999999999999</v>
      </c>
      <c r="AN9" s="70"/>
      <c r="AO9" s="70">
        <v>0.96950000000000003</v>
      </c>
      <c r="AP9" s="70">
        <v>0.90720000000000001</v>
      </c>
      <c r="AQ9" s="70"/>
      <c r="AR9" s="70"/>
      <c r="AS9" s="70"/>
      <c r="AT9" s="70"/>
    </row>
    <row r="10" spans="2:46" x14ac:dyDescent="0.25">
      <c r="E10" s="70">
        <v>0.70920000000000005</v>
      </c>
      <c r="F10" s="70">
        <v>1.7019</v>
      </c>
      <c r="H10" s="70">
        <v>0.8528</v>
      </c>
      <c r="I10" s="70">
        <v>1.4617</v>
      </c>
      <c r="K10" s="121">
        <v>0.88070000000000004</v>
      </c>
      <c r="L10" s="121">
        <v>1.3207</v>
      </c>
      <c r="N10" s="70">
        <v>0.82079999999999997</v>
      </c>
      <c r="O10" s="70">
        <v>1.0185999999999999</v>
      </c>
      <c r="Q10" s="70">
        <v>0.7</v>
      </c>
      <c r="R10" s="70">
        <v>1.3617999999999999</v>
      </c>
      <c r="AC10" s="70">
        <v>0.8639</v>
      </c>
      <c r="AD10" s="70">
        <v>0.91249999999999998</v>
      </c>
      <c r="AF10" s="70">
        <v>0.84150000000000003</v>
      </c>
      <c r="AG10" s="70">
        <v>1.0375000000000001</v>
      </c>
      <c r="AI10" s="121">
        <v>0.96830000000000005</v>
      </c>
      <c r="AJ10" s="121">
        <v>0.92300000000000004</v>
      </c>
      <c r="AL10" s="70">
        <v>0.8387</v>
      </c>
      <c r="AM10" s="70">
        <v>1.0526</v>
      </c>
      <c r="AN10" s="70"/>
      <c r="AO10" s="70">
        <v>0.96840000000000004</v>
      </c>
      <c r="AP10" s="70">
        <v>0.92130000000000001</v>
      </c>
      <c r="AQ10" s="70"/>
      <c r="AR10" s="70"/>
      <c r="AS10" s="70"/>
      <c r="AT10" s="70"/>
    </row>
    <row r="11" spans="2:46" x14ac:dyDescent="0.25">
      <c r="H11" s="70">
        <v>0.83909999999999996</v>
      </c>
      <c r="I11" s="70">
        <v>1.5188999999999999</v>
      </c>
      <c r="K11" s="121">
        <v>0.87590000000000001</v>
      </c>
      <c r="L11" s="121">
        <v>1.3472999999999999</v>
      </c>
      <c r="N11" s="70">
        <v>0.82609999999999995</v>
      </c>
      <c r="O11" s="70">
        <v>1.0012000000000001</v>
      </c>
      <c r="Q11" s="70">
        <v>0.70779999999999998</v>
      </c>
      <c r="R11" s="70">
        <v>1.3362000000000001</v>
      </c>
      <c r="AF11" s="70">
        <v>0.85509999999999997</v>
      </c>
      <c r="AG11" s="70">
        <v>0.96440000000000003</v>
      </c>
      <c r="AI11" s="121">
        <v>0.9667</v>
      </c>
      <c r="AJ11" s="121">
        <v>0.94069999999999998</v>
      </c>
      <c r="AL11" s="70">
        <v>0.83989999999999998</v>
      </c>
      <c r="AM11" s="70">
        <v>1.0464</v>
      </c>
      <c r="AN11" s="70"/>
      <c r="AO11" s="70">
        <v>0.96679999999999999</v>
      </c>
      <c r="AP11" s="70">
        <v>0.93930000000000002</v>
      </c>
      <c r="AQ11" s="70"/>
      <c r="AR11" s="70"/>
      <c r="AS11" s="70"/>
      <c r="AT11" s="70"/>
    </row>
    <row r="12" spans="2:46" x14ac:dyDescent="0.25">
      <c r="H12" s="70">
        <v>0.79869999999999997</v>
      </c>
      <c r="I12" s="70">
        <v>1.6471</v>
      </c>
      <c r="K12" s="121">
        <v>0.87209999999999999</v>
      </c>
      <c r="L12" s="121">
        <v>1.3680000000000001</v>
      </c>
      <c r="N12" s="70">
        <v>0.83199999999999996</v>
      </c>
      <c r="O12" s="70">
        <v>0.98129999999999995</v>
      </c>
      <c r="Q12" s="70">
        <v>0.71650000000000003</v>
      </c>
      <c r="R12" s="70">
        <v>1.3106</v>
      </c>
      <c r="AF12" s="70">
        <v>0.86060000000000003</v>
      </c>
      <c r="AG12" s="70">
        <v>0.93259999999999998</v>
      </c>
      <c r="AI12" s="121">
        <v>0.9637</v>
      </c>
      <c r="AJ12" s="121">
        <v>0.9677</v>
      </c>
      <c r="AL12" s="70">
        <v>0.84089999999999998</v>
      </c>
      <c r="AM12" s="70">
        <v>1.0406</v>
      </c>
      <c r="AN12" s="70"/>
      <c r="AO12" s="70">
        <v>0.96389999999999998</v>
      </c>
      <c r="AP12" s="70">
        <v>0.96679999999999999</v>
      </c>
      <c r="AQ12" s="70"/>
      <c r="AR12" s="70"/>
      <c r="AS12" s="70"/>
      <c r="AT12" s="70"/>
    </row>
    <row r="13" spans="2:46" x14ac:dyDescent="0.25">
      <c r="H13" s="70">
        <v>0.70920000000000005</v>
      </c>
      <c r="I13" s="70">
        <v>1.7019</v>
      </c>
      <c r="K13" s="121">
        <v>0.86850000000000005</v>
      </c>
      <c r="L13" s="121">
        <v>1.3867</v>
      </c>
      <c r="N13" s="70">
        <v>0.8387</v>
      </c>
      <c r="O13" s="70">
        <v>0.95830000000000004</v>
      </c>
      <c r="Q13" s="70">
        <v>0.72729999999999995</v>
      </c>
      <c r="R13" s="70">
        <v>1.2810999999999999</v>
      </c>
      <c r="AF13" s="70">
        <v>0.8639</v>
      </c>
      <c r="AG13" s="70">
        <v>0.91249999999999998</v>
      </c>
      <c r="AI13" s="121">
        <v>0.95630000000000004</v>
      </c>
      <c r="AJ13" s="121">
        <v>1.0218</v>
      </c>
      <c r="AL13" s="70">
        <v>0.84189999999999998</v>
      </c>
      <c r="AM13" s="70">
        <v>1.0351999999999999</v>
      </c>
      <c r="AN13" s="70"/>
      <c r="AO13" s="70">
        <v>0.95599999999999996</v>
      </c>
      <c r="AP13" s="70">
        <v>1.0234000000000001</v>
      </c>
      <c r="AQ13" s="70"/>
      <c r="AR13" s="70"/>
      <c r="AS13" s="70"/>
      <c r="AT13" s="70"/>
    </row>
    <row r="14" spans="2:46" x14ac:dyDescent="0.25">
      <c r="H14" s="70">
        <v>0.67810000000000004</v>
      </c>
      <c r="I14" s="70">
        <v>1.5768</v>
      </c>
      <c r="K14" s="121">
        <v>0.86460000000000004</v>
      </c>
      <c r="L14" s="121">
        <v>1.4060999999999999</v>
      </c>
      <c r="N14" s="70">
        <v>0.84640000000000004</v>
      </c>
      <c r="O14" s="70">
        <v>0.93140000000000001</v>
      </c>
      <c r="Q14" s="70">
        <v>0.74280000000000002</v>
      </c>
      <c r="R14" s="70">
        <v>1.2411000000000001</v>
      </c>
      <c r="AF14" s="70">
        <v>0.86639999999999995</v>
      </c>
      <c r="AG14" s="70">
        <v>0.89670000000000005</v>
      </c>
      <c r="AI14" s="121">
        <v>0.92279999999999995</v>
      </c>
      <c r="AJ14" s="121">
        <v>1.1845000000000001</v>
      </c>
      <c r="AL14" s="70">
        <v>0.84289999999999998</v>
      </c>
      <c r="AM14" s="70">
        <v>1.03</v>
      </c>
      <c r="AN14" s="70"/>
      <c r="AO14" s="70">
        <v>0.91769999999999996</v>
      </c>
      <c r="AP14" s="70">
        <v>1.2047000000000001</v>
      </c>
      <c r="AQ14" s="70"/>
      <c r="AR14" s="70"/>
      <c r="AS14" s="70"/>
      <c r="AT14" s="70"/>
    </row>
    <row r="15" spans="2:46" x14ac:dyDescent="0.25">
      <c r="H15" s="70">
        <v>0.67769999999999997</v>
      </c>
      <c r="I15" s="70">
        <v>1.4890000000000001</v>
      </c>
      <c r="K15" s="121">
        <v>0.85980000000000001</v>
      </c>
      <c r="L15" s="121">
        <v>1.4292</v>
      </c>
      <c r="N15" s="70">
        <v>0.85509999999999997</v>
      </c>
      <c r="O15" s="70">
        <v>0.90059999999999996</v>
      </c>
      <c r="Q15" s="70">
        <v>0.77039999999999997</v>
      </c>
      <c r="R15" s="70">
        <v>1.1694</v>
      </c>
      <c r="AF15" s="70">
        <v>0.86870000000000003</v>
      </c>
      <c r="AG15" s="70">
        <v>0.88219999999999998</v>
      </c>
      <c r="AI15" s="121">
        <v>0.79890000000000005</v>
      </c>
      <c r="AJ15" s="121">
        <v>1.3588</v>
      </c>
      <c r="AL15" s="70">
        <v>0.84379999999999999</v>
      </c>
      <c r="AM15" s="70">
        <v>1.0251999999999999</v>
      </c>
      <c r="AN15" s="70"/>
      <c r="AO15" s="70">
        <v>0.80230000000000001</v>
      </c>
      <c r="AP15" s="70">
        <v>1.3013999999999999</v>
      </c>
      <c r="AQ15" s="70"/>
      <c r="AR15" s="70"/>
      <c r="AS15" s="70"/>
      <c r="AT15" s="70"/>
    </row>
    <row r="16" spans="2:46" x14ac:dyDescent="0.25">
      <c r="H16" s="70">
        <v>0.68400000000000005</v>
      </c>
      <c r="I16" s="70">
        <v>1.4341999999999999</v>
      </c>
      <c r="K16" s="121">
        <v>0.8528</v>
      </c>
      <c r="L16" s="121">
        <v>1.4617</v>
      </c>
      <c r="N16" s="70">
        <v>0.86480000000000001</v>
      </c>
      <c r="O16" s="70">
        <v>0.86819999999999997</v>
      </c>
      <c r="Q16" s="70">
        <v>0.86480000000000001</v>
      </c>
      <c r="R16" s="70">
        <v>0.86819999999999997</v>
      </c>
      <c r="AF16" s="70">
        <v>0.871</v>
      </c>
      <c r="AG16" s="70">
        <v>0.8669</v>
      </c>
      <c r="AI16" s="121">
        <v>0.84150000000000003</v>
      </c>
      <c r="AJ16" s="121">
        <v>1.0375000000000001</v>
      </c>
      <c r="AL16" s="70">
        <v>0.84460000000000002</v>
      </c>
      <c r="AM16" s="70">
        <v>1.0206</v>
      </c>
      <c r="AN16" s="70"/>
      <c r="AO16" s="70">
        <v>0.84460000000000002</v>
      </c>
      <c r="AP16" s="70">
        <v>1.0206</v>
      </c>
      <c r="AQ16" s="70"/>
      <c r="AR16" s="70"/>
      <c r="AS16" s="70"/>
      <c r="AT16" s="70"/>
    </row>
    <row r="17" spans="11:51" x14ac:dyDescent="0.25">
      <c r="K17" s="121">
        <v>0.83909999999999996</v>
      </c>
      <c r="L17" s="121">
        <v>1.5188999999999999</v>
      </c>
      <c r="N17" s="70">
        <v>0.875</v>
      </c>
      <c r="O17" s="70">
        <v>0.8377</v>
      </c>
      <c r="Q17" s="70">
        <v>0.9113</v>
      </c>
      <c r="R17" s="70">
        <v>1.1051</v>
      </c>
      <c r="AI17" s="121">
        <v>0.85509999999999997</v>
      </c>
      <c r="AJ17" s="121">
        <v>0.96440000000000003</v>
      </c>
      <c r="AL17" s="70">
        <v>0.84550000000000003</v>
      </c>
      <c r="AM17" s="70">
        <v>1.0163</v>
      </c>
      <c r="AN17" s="70"/>
      <c r="AO17" s="70">
        <v>0.85650000000000004</v>
      </c>
      <c r="AP17" s="70">
        <v>0.95660000000000001</v>
      </c>
      <c r="AQ17" s="70"/>
      <c r="AR17" s="70"/>
      <c r="AS17" s="70"/>
      <c r="AT17" s="70"/>
    </row>
    <row r="18" spans="11:51" x14ac:dyDescent="0.25">
      <c r="K18" s="121">
        <v>0.79869999999999997</v>
      </c>
      <c r="L18" s="121">
        <v>1.6471</v>
      </c>
      <c r="N18" s="70">
        <v>0.88460000000000005</v>
      </c>
      <c r="O18" s="70">
        <v>0.81559999999999999</v>
      </c>
      <c r="Q18" s="70">
        <v>0.89190000000000003</v>
      </c>
      <c r="R18" s="70">
        <v>1.2522</v>
      </c>
      <c r="AI18" s="121">
        <v>0.86060000000000003</v>
      </c>
      <c r="AJ18" s="121">
        <v>0.93259999999999998</v>
      </c>
      <c r="AL18" s="70">
        <v>0.84619999999999995</v>
      </c>
      <c r="AM18" s="70">
        <v>1.0122</v>
      </c>
      <c r="AN18" s="70"/>
      <c r="AO18" s="70">
        <v>0.86150000000000004</v>
      </c>
      <c r="AP18" s="70">
        <v>0.92720000000000002</v>
      </c>
      <c r="AQ18" s="70"/>
      <c r="AR18" s="70"/>
      <c r="AS18" s="70"/>
      <c r="AT18" s="70"/>
    </row>
    <row r="19" spans="11:51" x14ac:dyDescent="0.25">
      <c r="K19" s="121">
        <v>0.70920000000000005</v>
      </c>
      <c r="L19" s="121">
        <v>1.7019</v>
      </c>
      <c r="N19" s="70">
        <v>0.89290000000000003</v>
      </c>
      <c r="O19" s="70">
        <v>0.80479999999999996</v>
      </c>
      <c r="Q19" s="70">
        <v>0.88290000000000002</v>
      </c>
      <c r="R19" s="70">
        <v>1.3079000000000001</v>
      </c>
      <c r="AI19" s="121">
        <v>0.8639</v>
      </c>
      <c r="AJ19" s="121">
        <v>0.91249999999999998</v>
      </c>
      <c r="AL19" s="70">
        <v>0.84699999999999998</v>
      </c>
      <c r="AM19" s="70">
        <v>1.0083</v>
      </c>
      <c r="AN19" s="70"/>
      <c r="AO19" s="70">
        <v>0.86470000000000002</v>
      </c>
      <c r="AP19" s="70">
        <v>0.90780000000000005</v>
      </c>
      <c r="AQ19" s="70"/>
      <c r="AR19" s="70"/>
      <c r="AS19" s="70"/>
      <c r="AT19" s="70"/>
    </row>
    <row r="20" spans="11:51" x14ac:dyDescent="0.25">
      <c r="K20" s="121">
        <v>0.67810000000000004</v>
      </c>
      <c r="L20" s="121">
        <v>1.5768</v>
      </c>
      <c r="N20" s="70">
        <v>0.9</v>
      </c>
      <c r="O20" s="70">
        <v>0.80189999999999995</v>
      </c>
      <c r="Q20" s="70">
        <v>0.87729999999999997</v>
      </c>
      <c r="R20" s="70">
        <v>1.3395999999999999</v>
      </c>
      <c r="AI20" s="121">
        <v>0.86639999999999995</v>
      </c>
      <c r="AJ20" s="121">
        <v>0.89670000000000005</v>
      </c>
      <c r="AL20" s="70">
        <v>0.84770000000000001</v>
      </c>
      <c r="AM20" s="70">
        <v>1.0045999999999999</v>
      </c>
      <c r="AN20" s="70"/>
      <c r="AO20" s="70">
        <v>0.86719999999999997</v>
      </c>
      <c r="AP20" s="70">
        <v>0.89200000000000002</v>
      </c>
      <c r="AQ20" s="70"/>
      <c r="AR20" s="70"/>
      <c r="AS20" s="70"/>
      <c r="AT20" s="70"/>
    </row>
    <row r="21" spans="11:51" x14ac:dyDescent="0.25">
      <c r="K21" s="121">
        <v>0.67769999999999997</v>
      </c>
      <c r="L21" s="121">
        <v>1.4890000000000001</v>
      </c>
      <c r="N21" s="70">
        <v>0.90590000000000004</v>
      </c>
      <c r="O21" s="70">
        <v>0.80559999999999998</v>
      </c>
      <c r="Q21" s="70">
        <v>0.87309999999999999</v>
      </c>
      <c r="R21" s="70">
        <v>1.3625</v>
      </c>
      <c r="AI21" s="121">
        <v>0.86870000000000003</v>
      </c>
      <c r="AJ21" s="121">
        <v>0.88219999999999998</v>
      </c>
      <c r="AL21" s="70">
        <v>0.84830000000000005</v>
      </c>
      <c r="AM21" s="70">
        <v>1.0011000000000001</v>
      </c>
      <c r="AN21" s="70"/>
      <c r="AO21" s="70">
        <v>0.86950000000000005</v>
      </c>
      <c r="AP21" s="70">
        <v>0.87680000000000002</v>
      </c>
      <c r="AQ21" s="70"/>
      <c r="AR21" s="70"/>
      <c r="AS21" s="70"/>
      <c r="AT21" s="70"/>
    </row>
    <row r="22" spans="11:51" x14ac:dyDescent="0.25">
      <c r="K22" s="121">
        <v>0.68400000000000005</v>
      </c>
      <c r="L22" s="121">
        <v>1.4341999999999999</v>
      </c>
      <c r="N22" s="70">
        <v>0.91080000000000005</v>
      </c>
      <c r="O22" s="70">
        <v>0.81440000000000001</v>
      </c>
      <c r="Q22" s="70">
        <v>0.86929999999999996</v>
      </c>
      <c r="R22" s="70">
        <v>1.3823000000000001</v>
      </c>
      <c r="AI22" s="121">
        <v>0.871</v>
      </c>
      <c r="AJ22" s="121">
        <v>0.8669</v>
      </c>
      <c r="AL22" s="70">
        <v>0.84899999999999998</v>
      </c>
      <c r="AM22" s="70">
        <v>0.99770000000000003</v>
      </c>
      <c r="AN22" s="70"/>
      <c r="AO22" s="70">
        <v>0.87209999999999999</v>
      </c>
      <c r="AP22" s="70">
        <v>0.85970000000000002</v>
      </c>
      <c r="AQ22" s="70"/>
      <c r="AR22" s="70"/>
      <c r="AS22" s="70"/>
      <c r="AT22" s="70"/>
    </row>
    <row r="23" spans="11:51" x14ac:dyDescent="0.25">
      <c r="K23" s="121">
        <v>0.69120000000000004</v>
      </c>
      <c r="L23" s="121">
        <v>1.3968</v>
      </c>
      <c r="N23" s="70">
        <v>0.91469999999999996</v>
      </c>
      <c r="O23" s="70">
        <v>0.82679999999999998</v>
      </c>
      <c r="Q23" s="70">
        <v>0.86539999999999995</v>
      </c>
      <c r="R23" s="70">
        <v>1.4020999999999999</v>
      </c>
      <c r="AI23" s="121">
        <v>0.87390000000000001</v>
      </c>
      <c r="AJ23" s="121">
        <v>0.8478</v>
      </c>
      <c r="AL23" s="70">
        <v>0.84960000000000002</v>
      </c>
      <c r="AM23" s="70">
        <v>0.99450000000000005</v>
      </c>
      <c r="AN23" s="70"/>
      <c r="AO23" s="70">
        <v>0.87549999999999994</v>
      </c>
      <c r="AP23" s="70">
        <v>0.8367</v>
      </c>
      <c r="AQ23" s="70"/>
      <c r="AR23" s="70"/>
      <c r="AS23" s="70"/>
      <c r="AT23" s="70"/>
    </row>
    <row r="24" spans="11:51" x14ac:dyDescent="0.25">
      <c r="K24" s="121">
        <v>0.69830000000000003</v>
      </c>
      <c r="L24" s="121">
        <v>1.3680000000000001</v>
      </c>
      <c r="N24" s="70">
        <v>0.91779999999999995</v>
      </c>
      <c r="O24" s="70">
        <v>0.84189999999999998</v>
      </c>
      <c r="Q24" s="70">
        <v>0.86070000000000002</v>
      </c>
      <c r="R24" s="70">
        <v>1.4253</v>
      </c>
      <c r="AI24" s="121">
        <v>0.878</v>
      </c>
      <c r="AJ24" s="121">
        <v>0.81920000000000004</v>
      </c>
      <c r="AL24" s="70">
        <v>0.85019999999999996</v>
      </c>
      <c r="AM24" s="70">
        <v>0.99150000000000005</v>
      </c>
      <c r="AN24" s="70"/>
      <c r="AO24" s="70">
        <v>0.88119999999999998</v>
      </c>
      <c r="AP24" s="70">
        <v>0.79669999999999996</v>
      </c>
      <c r="AQ24" s="70"/>
      <c r="AR24" s="70"/>
      <c r="AS24" s="70"/>
      <c r="AT24" s="70"/>
    </row>
    <row r="25" spans="11:51" x14ac:dyDescent="0.25">
      <c r="K25" s="121">
        <v>0.7056</v>
      </c>
      <c r="L25" s="121">
        <v>1.3431</v>
      </c>
      <c r="N25" s="70">
        <v>0.92010000000000003</v>
      </c>
      <c r="O25" s="70">
        <v>0.85880000000000001</v>
      </c>
      <c r="Q25" s="70">
        <v>0.85370000000000001</v>
      </c>
      <c r="R25" s="70">
        <v>1.4574</v>
      </c>
      <c r="AI25" s="121">
        <v>0.88629999999999998</v>
      </c>
      <c r="AJ25" s="121">
        <v>0.76070000000000004</v>
      </c>
      <c r="AL25" s="70">
        <v>0.85070000000000001</v>
      </c>
      <c r="AM25" s="70">
        <v>0.98860000000000003</v>
      </c>
      <c r="AN25" s="70"/>
      <c r="AO25" s="70">
        <v>0.89710000000000001</v>
      </c>
      <c r="AP25" s="70">
        <v>0.68459999999999999</v>
      </c>
      <c r="AQ25" s="70"/>
      <c r="AR25" s="70"/>
      <c r="AS25" s="70"/>
      <c r="AT25" s="70"/>
    </row>
    <row r="26" spans="11:51" x14ac:dyDescent="0.25">
      <c r="K26" s="121">
        <v>0.71360000000000001</v>
      </c>
      <c r="L26" s="121">
        <v>1.3189</v>
      </c>
      <c r="N26" s="70">
        <v>0.92169999999999996</v>
      </c>
      <c r="O26" s="70">
        <v>0.87690000000000001</v>
      </c>
      <c r="Q26" s="70">
        <v>0.84040000000000004</v>
      </c>
      <c r="R26" s="70">
        <v>1.5139</v>
      </c>
      <c r="AI26" s="121">
        <v>0.92279999999999995</v>
      </c>
      <c r="AJ26" s="121">
        <v>0.53490000000000004</v>
      </c>
      <c r="AL26" s="70">
        <v>0.85119999999999996</v>
      </c>
      <c r="AM26" s="70">
        <v>0.98580000000000001</v>
      </c>
      <c r="AN26" s="70"/>
      <c r="AO26" s="70">
        <v>0.96930000000000005</v>
      </c>
      <c r="AP26" s="70">
        <v>0.59470000000000001</v>
      </c>
      <c r="AQ26" s="70"/>
      <c r="AR26" s="70"/>
      <c r="AS26" s="70"/>
      <c r="AT26" s="70"/>
    </row>
    <row r="27" spans="11:51" x14ac:dyDescent="0.25">
      <c r="K27" s="121">
        <v>0.72309999999999997</v>
      </c>
      <c r="L27" s="121">
        <v>1.2924</v>
      </c>
      <c r="N27" s="70">
        <v>0.92269999999999996</v>
      </c>
      <c r="O27" s="70">
        <v>0.89559999999999995</v>
      </c>
      <c r="Q27" s="70">
        <v>0.80010000000000003</v>
      </c>
      <c r="R27" s="70">
        <v>1.6436999999999999</v>
      </c>
      <c r="AI27" s="121">
        <v>0.97450000000000003</v>
      </c>
      <c r="AJ27" s="121">
        <v>0.7036</v>
      </c>
      <c r="AL27" s="70">
        <v>0.85170000000000001</v>
      </c>
      <c r="AM27" s="70">
        <v>0.98319999999999996</v>
      </c>
      <c r="AN27" s="70"/>
      <c r="AO27" s="70">
        <v>0.97450000000000003</v>
      </c>
      <c r="AP27" s="70">
        <v>0.78269999999999995</v>
      </c>
      <c r="AQ27" s="70"/>
      <c r="AR27" s="70"/>
      <c r="AS27" s="70"/>
      <c r="AT27" s="70"/>
    </row>
    <row r="28" spans="11:51" x14ac:dyDescent="0.25">
      <c r="K28" s="121">
        <v>0.73580000000000001</v>
      </c>
      <c r="L28" s="121">
        <v>1.2589999999999999</v>
      </c>
      <c r="N28" s="70">
        <v>0.92320000000000002</v>
      </c>
      <c r="O28" s="70">
        <v>0.91469999999999996</v>
      </c>
      <c r="Q28" s="70">
        <v>0.7077</v>
      </c>
      <c r="R28" s="70">
        <v>1.6993</v>
      </c>
      <c r="AI28" s="121">
        <v>0.97409999999999997</v>
      </c>
      <c r="AJ28" s="121">
        <v>0.80789999999999995</v>
      </c>
      <c r="AL28" s="70">
        <v>0.85219999999999996</v>
      </c>
      <c r="AM28" s="70">
        <v>0.98070000000000002</v>
      </c>
      <c r="AN28" s="70"/>
      <c r="AO28" s="70">
        <v>0.97330000000000005</v>
      </c>
      <c r="AP28" s="70">
        <v>0.8367</v>
      </c>
      <c r="AQ28" s="70"/>
      <c r="AR28" s="70"/>
      <c r="AS28" s="70"/>
      <c r="AT28" s="70"/>
    </row>
    <row r="31" spans="11:51" x14ac:dyDescent="0.25">
      <c r="K31" s="70">
        <v>0.93510000000000004</v>
      </c>
      <c r="L31" s="70">
        <v>0.9798</v>
      </c>
      <c r="N31" s="70">
        <v>0.90239999999999998</v>
      </c>
      <c r="O31" s="70">
        <v>1.1544000000000001</v>
      </c>
      <c r="Q31" s="70">
        <v>0.91920000000000002</v>
      </c>
      <c r="R31" s="70">
        <v>1.0788</v>
      </c>
      <c r="T31" s="70">
        <v>0.92930000000000001</v>
      </c>
      <c r="U31" s="70">
        <v>1.0203</v>
      </c>
      <c r="W31" s="70">
        <v>0.93489999999999995</v>
      </c>
      <c r="X31" s="70">
        <v>0.98160000000000003</v>
      </c>
      <c r="Z31" s="70">
        <v>0.8871</v>
      </c>
      <c r="AA31" s="70">
        <v>1.2202</v>
      </c>
      <c r="AI31" s="70">
        <v>0.87239999999999995</v>
      </c>
      <c r="AJ31" s="70">
        <v>1.1781999999999999</v>
      </c>
      <c r="AL31" s="70">
        <v>0.86970000000000003</v>
      </c>
      <c r="AM31">
        <v>1.1942999999999999</v>
      </c>
      <c r="AO31">
        <v>0.87390000000000001</v>
      </c>
      <c r="AP31">
        <v>1.1696</v>
      </c>
      <c r="AR31">
        <v>0.88549999999999995</v>
      </c>
      <c r="AS31">
        <v>1.0935999999999999</v>
      </c>
      <c r="AU31" s="70">
        <v>0.83030000000000004</v>
      </c>
      <c r="AV31" s="70">
        <v>0.70250000000000001</v>
      </c>
      <c r="AX31" s="70">
        <v>0.84330000000000005</v>
      </c>
      <c r="AY31" s="70">
        <v>1.3287</v>
      </c>
    </row>
    <row r="32" spans="11:51" x14ac:dyDescent="0.25">
      <c r="K32" s="70">
        <v>0.9335</v>
      </c>
      <c r="L32" s="70">
        <v>0.99219999999999997</v>
      </c>
      <c r="N32" s="70">
        <v>0.89739999999999998</v>
      </c>
      <c r="O32" s="70">
        <v>1.1763999999999999</v>
      </c>
      <c r="Q32" s="70">
        <v>0.91539999999999999</v>
      </c>
      <c r="R32" s="70">
        <v>1.0984</v>
      </c>
      <c r="T32" s="70">
        <v>0.92720000000000002</v>
      </c>
      <c r="U32" s="70">
        <v>1.0333000000000001</v>
      </c>
      <c r="W32" s="70">
        <v>0.93369999999999997</v>
      </c>
      <c r="X32" s="70">
        <v>0.99070000000000003</v>
      </c>
      <c r="Z32" s="70">
        <v>0.88049999999999995</v>
      </c>
      <c r="AA32" s="70">
        <v>1.2484</v>
      </c>
      <c r="AI32" s="70">
        <v>0.86560000000000004</v>
      </c>
      <c r="AJ32" s="70">
        <v>1.2176</v>
      </c>
      <c r="AL32" s="70">
        <v>0.86909999999999998</v>
      </c>
      <c r="AM32">
        <v>1.198</v>
      </c>
      <c r="AO32">
        <v>0.87239999999999995</v>
      </c>
      <c r="AP32">
        <v>1.1785000000000001</v>
      </c>
      <c r="AR32">
        <v>0.88090000000000002</v>
      </c>
      <c r="AS32">
        <v>1.1248</v>
      </c>
      <c r="AU32" s="70">
        <v>0.9032</v>
      </c>
      <c r="AV32" s="70">
        <v>0.81079999999999997</v>
      </c>
      <c r="AX32" s="70">
        <v>0.8427</v>
      </c>
      <c r="AY32" s="70">
        <v>1.3310999999999999</v>
      </c>
    </row>
    <row r="33" spans="11:51" x14ac:dyDescent="0.25">
      <c r="K33" s="70">
        <v>0.93079999999999996</v>
      </c>
      <c r="L33" s="70">
        <v>1.0107999999999999</v>
      </c>
      <c r="N33" s="70">
        <v>0.89100000000000001</v>
      </c>
      <c r="O33" s="70">
        <v>1.2034</v>
      </c>
      <c r="Q33" s="70">
        <v>0.90990000000000004</v>
      </c>
      <c r="R33" s="70">
        <v>1.1207</v>
      </c>
      <c r="T33" s="70">
        <v>0.92420000000000002</v>
      </c>
      <c r="U33" s="70">
        <v>1.0515000000000001</v>
      </c>
      <c r="W33" s="70">
        <v>0.93200000000000005</v>
      </c>
      <c r="X33" s="70">
        <v>1.0026999999999999</v>
      </c>
      <c r="Z33" s="70">
        <v>0.872</v>
      </c>
      <c r="AA33" s="70">
        <v>1.2867999999999999</v>
      </c>
      <c r="AI33" s="70">
        <v>0.8599</v>
      </c>
      <c r="AJ33" s="70">
        <v>1.2484</v>
      </c>
      <c r="AL33" s="70">
        <v>0.86850000000000005</v>
      </c>
      <c r="AM33">
        <v>1.2015</v>
      </c>
      <c r="AO33">
        <v>0.871</v>
      </c>
      <c r="AP33">
        <v>1.1867000000000001</v>
      </c>
      <c r="AR33">
        <v>0.87709999999999999</v>
      </c>
      <c r="AS33">
        <v>1.1494</v>
      </c>
      <c r="AU33" s="70">
        <v>0.89790000000000003</v>
      </c>
      <c r="AV33" s="70">
        <v>0.99470000000000003</v>
      </c>
      <c r="AX33" s="70">
        <v>0.84219999999999995</v>
      </c>
      <c r="AY33" s="70">
        <v>1.3334999999999999</v>
      </c>
    </row>
    <row r="34" spans="11:51" x14ac:dyDescent="0.25">
      <c r="K34" s="70">
        <v>0.92490000000000006</v>
      </c>
      <c r="L34" s="70">
        <v>1.0469999999999999</v>
      </c>
      <c r="N34" s="70">
        <v>0.88290000000000002</v>
      </c>
      <c r="O34" s="70">
        <v>1.2382</v>
      </c>
      <c r="Q34" s="70">
        <v>0.90239999999999998</v>
      </c>
      <c r="R34" s="70">
        <v>1.1544000000000001</v>
      </c>
      <c r="T34" s="70">
        <v>0.91920000000000002</v>
      </c>
      <c r="U34" s="70">
        <v>1.0788</v>
      </c>
      <c r="W34" s="70">
        <v>0.92930000000000001</v>
      </c>
      <c r="X34" s="70">
        <v>1.0203</v>
      </c>
      <c r="Z34" s="70">
        <v>0.86260000000000003</v>
      </c>
      <c r="AA34" s="70">
        <v>1.3209</v>
      </c>
      <c r="AI34" s="70">
        <v>0.85450000000000004</v>
      </c>
      <c r="AJ34" s="70">
        <v>1.2761</v>
      </c>
      <c r="AL34" s="70">
        <v>0.8679</v>
      </c>
      <c r="AM34">
        <v>1.2050000000000001</v>
      </c>
      <c r="AO34">
        <v>0.86970000000000003</v>
      </c>
      <c r="AP34">
        <v>1.1942999999999999</v>
      </c>
      <c r="AR34">
        <v>0.87390000000000001</v>
      </c>
      <c r="AS34">
        <v>1.1696</v>
      </c>
      <c r="AU34" s="70">
        <v>0.88549999999999995</v>
      </c>
      <c r="AV34" s="70">
        <v>1.0935999999999999</v>
      </c>
      <c r="AX34" s="70">
        <v>0.84160000000000001</v>
      </c>
      <c r="AY34" s="70">
        <v>1.3360000000000001</v>
      </c>
    </row>
    <row r="35" spans="11:51" x14ac:dyDescent="0.25">
      <c r="K35" s="70">
        <v>0.90169999999999995</v>
      </c>
      <c r="L35" s="70">
        <v>1.1574</v>
      </c>
      <c r="N35" s="70">
        <v>0.87160000000000004</v>
      </c>
      <c r="O35" s="70">
        <v>1.2881</v>
      </c>
      <c r="Q35" s="70">
        <v>0.89100000000000001</v>
      </c>
      <c r="R35" s="70">
        <v>1.2034</v>
      </c>
      <c r="T35" s="70">
        <v>0.90990000000000004</v>
      </c>
      <c r="U35" s="70">
        <v>1.1207</v>
      </c>
      <c r="W35" s="70">
        <v>0.92420000000000002</v>
      </c>
      <c r="X35" s="70">
        <v>1.0515000000000001</v>
      </c>
      <c r="Z35" s="70">
        <v>0.85229999999999995</v>
      </c>
      <c r="AA35" s="70">
        <v>1.3517999999999999</v>
      </c>
      <c r="AI35" s="70">
        <v>0.84850000000000003</v>
      </c>
      <c r="AJ35" s="70">
        <v>1.3048</v>
      </c>
      <c r="AL35" s="70">
        <v>0.86729999999999996</v>
      </c>
      <c r="AM35">
        <v>1.2082999999999999</v>
      </c>
      <c r="AO35">
        <v>0.86850000000000005</v>
      </c>
      <c r="AP35">
        <v>1.2015</v>
      </c>
      <c r="AR35">
        <v>0.871</v>
      </c>
      <c r="AS35">
        <v>1.1867000000000001</v>
      </c>
      <c r="AU35" s="70">
        <v>0.87709999999999999</v>
      </c>
      <c r="AV35" s="70">
        <v>1.1494</v>
      </c>
      <c r="AX35" s="70">
        <v>0.84099999999999997</v>
      </c>
      <c r="AY35" s="70">
        <v>1.3385</v>
      </c>
    </row>
    <row r="36" spans="11:51" x14ac:dyDescent="0.25">
      <c r="K36" s="70">
        <v>0.80900000000000005</v>
      </c>
      <c r="L36" s="70">
        <v>1.3067</v>
      </c>
      <c r="N36" s="70">
        <v>0.85840000000000005</v>
      </c>
      <c r="O36" s="70">
        <v>1.3342000000000001</v>
      </c>
      <c r="Q36" s="70">
        <v>0.87160000000000004</v>
      </c>
      <c r="R36" s="70">
        <v>1.2881</v>
      </c>
      <c r="T36" s="70">
        <v>0.89100000000000001</v>
      </c>
      <c r="U36" s="70">
        <v>1.2034</v>
      </c>
      <c r="W36" s="70">
        <v>0.90990000000000004</v>
      </c>
      <c r="X36" s="70">
        <v>1.1207</v>
      </c>
      <c r="Z36" s="70">
        <v>0.84189999999999998</v>
      </c>
      <c r="AA36" s="70">
        <v>1.3765000000000001</v>
      </c>
      <c r="AI36" s="70">
        <v>0.84099999999999997</v>
      </c>
      <c r="AJ36" s="70">
        <v>1.3386</v>
      </c>
      <c r="AL36" s="70">
        <v>0.86670000000000003</v>
      </c>
      <c r="AM36">
        <v>1.2116</v>
      </c>
      <c r="AO36">
        <v>0.86729999999999996</v>
      </c>
      <c r="AP36">
        <v>1.2082999999999999</v>
      </c>
      <c r="AR36">
        <v>0.86850000000000005</v>
      </c>
      <c r="AS36">
        <v>1.2015</v>
      </c>
      <c r="AU36" s="70">
        <v>0.871</v>
      </c>
      <c r="AV36" s="70">
        <v>1.1867000000000001</v>
      </c>
      <c r="AX36" s="70">
        <v>0.84050000000000002</v>
      </c>
      <c r="AY36" s="70">
        <v>1.341</v>
      </c>
    </row>
    <row r="37" spans="11:51" x14ac:dyDescent="0.25">
      <c r="K37" s="70">
        <v>0.84130000000000005</v>
      </c>
      <c r="L37" s="70">
        <v>1.0651999999999999</v>
      </c>
      <c r="N37" s="70">
        <v>0.84409999999999996</v>
      </c>
      <c r="O37" s="70">
        <v>1.3720000000000001</v>
      </c>
      <c r="Q37" s="70">
        <v>0.84409999999999996</v>
      </c>
      <c r="R37" s="70">
        <v>1.3720000000000001</v>
      </c>
      <c r="T37" s="70">
        <v>0.84409999999999996</v>
      </c>
      <c r="U37" s="70">
        <v>1.3720000000000001</v>
      </c>
      <c r="W37" s="70">
        <v>0.84409999999999996</v>
      </c>
      <c r="X37" s="70">
        <v>1.3720000000000001</v>
      </c>
      <c r="Z37" s="70">
        <v>0.83199999999999996</v>
      </c>
      <c r="AA37" s="70">
        <v>1.3919999999999999</v>
      </c>
      <c r="AI37" s="70">
        <v>0.82969999999999999</v>
      </c>
      <c r="AJ37" s="70">
        <v>1.385</v>
      </c>
      <c r="AL37" s="70">
        <v>0.86609999999999998</v>
      </c>
      <c r="AM37">
        <v>1.2146999999999999</v>
      </c>
      <c r="AO37">
        <v>0.86609999999999998</v>
      </c>
      <c r="AP37">
        <v>1.2146999999999999</v>
      </c>
      <c r="AR37">
        <v>0.86609999999999998</v>
      </c>
      <c r="AS37">
        <v>1.2146999999999999</v>
      </c>
      <c r="AU37" s="70">
        <v>0.86609999999999998</v>
      </c>
      <c r="AV37" s="70">
        <v>1.2146999999999999</v>
      </c>
      <c r="AX37" s="70">
        <v>0.83979999999999999</v>
      </c>
      <c r="AY37" s="70">
        <v>1.3436999999999999</v>
      </c>
    </row>
    <row r="38" spans="11:51" x14ac:dyDescent="0.25">
      <c r="K38" s="70">
        <v>0.85150000000000003</v>
      </c>
      <c r="L38" s="70">
        <v>1.0106999999999999</v>
      </c>
      <c r="N38" s="70">
        <v>0.83050000000000002</v>
      </c>
      <c r="O38" s="70">
        <v>1.3935999999999999</v>
      </c>
      <c r="Q38" s="70">
        <v>0.8196</v>
      </c>
      <c r="R38" s="70">
        <v>1.395</v>
      </c>
      <c r="T38" s="70">
        <v>0.80900000000000005</v>
      </c>
      <c r="U38" s="70">
        <v>1.3488</v>
      </c>
      <c r="W38" s="70">
        <v>0.81869999999999998</v>
      </c>
      <c r="X38" s="70">
        <v>1.2031000000000001</v>
      </c>
      <c r="Z38" s="70">
        <v>0.82340000000000002</v>
      </c>
      <c r="AA38" s="70">
        <v>1.3969</v>
      </c>
      <c r="AI38" s="70">
        <v>0.80789999999999995</v>
      </c>
      <c r="AJ38" s="70">
        <v>1.4613</v>
      </c>
      <c r="AL38" s="70">
        <v>0.86560000000000004</v>
      </c>
      <c r="AM38">
        <v>1.2178</v>
      </c>
      <c r="AO38">
        <v>0.86499999999999999</v>
      </c>
      <c r="AP38">
        <v>1.2209000000000001</v>
      </c>
      <c r="AR38">
        <v>0.8639</v>
      </c>
      <c r="AS38">
        <v>1.2267999999999999</v>
      </c>
      <c r="AU38" s="70">
        <v>0.8619</v>
      </c>
      <c r="AV38" s="70">
        <v>1.238</v>
      </c>
      <c r="AX38" s="70">
        <v>0.83919999999999995</v>
      </c>
      <c r="AY38" s="70">
        <v>1.3463000000000001</v>
      </c>
    </row>
    <row r="39" spans="11:51" x14ac:dyDescent="0.25">
      <c r="K39" s="70">
        <v>0.85619999999999996</v>
      </c>
      <c r="L39" s="70">
        <v>0.98680000000000001</v>
      </c>
      <c r="N39" s="70">
        <v>0.8196</v>
      </c>
      <c r="O39" s="70">
        <v>1.395</v>
      </c>
      <c r="Q39" s="70">
        <v>0.80900000000000005</v>
      </c>
      <c r="R39" s="70">
        <v>1.3488</v>
      </c>
      <c r="T39" s="70">
        <v>0.81869999999999998</v>
      </c>
      <c r="U39" s="70">
        <v>1.2031000000000001</v>
      </c>
      <c r="W39" s="70">
        <v>0.84099999999999997</v>
      </c>
      <c r="X39" s="70">
        <v>1.0665</v>
      </c>
      <c r="Z39" s="70">
        <v>0.81669999999999998</v>
      </c>
      <c r="AA39" s="70">
        <v>1.3912</v>
      </c>
      <c r="AI39" s="70">
        <v>0.75080000000000002</v>
      </c>
      <c r="AJ39" s="70">
        <v>1.5841000000000001</v>
      </c>
      <c r="AL39" s="70">
        <v>0.86499999999999999</v>
      </c>
      <c r="AM39">
        <v>1.2209000000000001</v>
      </c>
      <c r="AO39">
        <v>0.8639</v>
      </c>
      <c r="AP39">
        <v>1.2267999999999999</v>
      </c>
      <c r="AR39">
        <v>0.8619</v>
      </c>
      <c r="AS39">
        <v>1.238</v>
      </c>
      <c r="AU39" s="70">
        <v>0.8579</v>
      </c>
      <c r="AV39" s="70">
        <v>1.2587999999999999</v>
      </c>
      <c r="AX39" s="70">
        <v>0.83860000000000001</v>
      </c>
      <c r="AY39" s="70">
        <v>1.3491</v>
      </c>
    </row>
    <row r="40" spans="11:51" x14ac:dyDescent="0.25">
      <c r="K40" s="70">
        <v>0.85899999999999999</v>
      </c>
      <c r="L40" s="70">
        <v>0.97189999999999999</v>
      </c>
      <c r="N40" s="70">
        <v>0.81240000000000001</v>
      </c>
      <c r="O40" s="70">
        <v>1.3783000000000001</v>
      </c>
      <c r="Q40" s="70">
        <v>0.81089999999999995</v>
      </c>
      <c r="R40" s="70">
        <v>1.2739</v>
      </c>
      <c r="T40" s="70">
        <v>0.83279999999999998</v>
      </c>
      <c r="U40" s="70">
        <v>1.1129</v>
      </c>
      <c r="W40" s="70">
        <v>0.84950000000000003</v>
      </c>
      <c r="X40" s="70">
        <v>1.0212000000000001</v>
      </c>
      <c r="Z40" s="70">
        <v>0.81210000000000004</v>
      </c>
      <c r="AA40" s="70">
        <v>1.3768</v>
      </c>
      <c r="AI40" s="70">
        <v>0.6593</v>
      </c>
      <c r="AJ40" s="70">
        <v>1.5899000000000001</v>
      </c>
      <c r="AL40" s="70">
        <v>0.86450000000000005</v>
      </c>
      <c r="AM40">
        <v>1.2239</v>
      </c>
      <c r="AO40">
        <v>0.8629</v>
      </c>
      <c r="AP40">
        <v>1.2324999999999999</v>
      </c>
      <c r="AR40">
        <v>0.8599</v>
      </c>
      <c r="AS40">
        <v>1.2485999999999999</v>
      </c>
      <c r="AU40" s="70">
        <v>0.85389999999999999</v>
      </c>
      <c r="AV40" s="70">
        <v>1.2787999999999999</v>
      </c>
      <c r="AX40" s="70">
        <v>0.83789999999999998</v>
      </c>
      <c r="AY40" s="70">
        <v>1.3519000000000001</v>
      </c>
    </row>
    <row r="41" spans="11:51" x14ac:dyDescent="0.25">
      <c r="K41" s="70">
        <v>0.86109999999999998</v>
      </c>
      <c r="L41" s="70">
        <v>0.96050000000000002</v>
      </c>
      <c r="N41" s="70">
        <v>0.80900000000000005</v>
      </c>
      <c r="O41" s="70">
        <v>1.3488</v>
      </c>
      <c r="Q41" s="70">
        <v>0.81869999999999998</v>
      </c>
      <c r="R41" s="70">
        <v>1.2031000000000001</v>
      </c>
      <c r="T41" s="70">
        <v>0.84099999999999997</v>
      </c>
      <c r="U41" s="70">
        <v>1.0665</v>
      </c>
      <c r="W41" s="70">
        <v>0.85389999999999999</v>
      </c>
      <c r="X41" s="70">
        <v>0.99839999999999995</v>
      </c>
      <c r="Z41" s="70">
        <v>0.80940000000000001</v>
      </c>
      <c r="AA41" s="70">
        <v>1.3556999999999999</v>
      </c>
      <c r="AI41" s="70">
        <v>0.60189999999999999</v>
      </c>
      <c r="AJ41" s="70">
        <v>1.5063</v>
      </c>
      <c r="AL41" s="70">
        <v>0.8639</v>
      </c>
      <c r="AM41">
        <v>1.2267999999999999</v>
      </c>
      <c r="AO41">
        <v>0.8619</v>
      </c>
      <c r="AP41">
        <v>1.238</v>
      </c>
      <c r="AR41">
        <v>0.8579</v>
      </c>
      <c r="AS41">
        <v>1.2587999999999999</v>
      </c>
      <c r="AU41" s="70">
        <v>0.84960000000000002</v>
      </c>
      <c r="AV41" s="70">
        <v>1.2995000000000001</v>
      </c>
      <c r="AX41" s="70">
        <v>0.83720000000000006</v>
      </c>
      <c r="AY41" s="70">
        <v>1.3548</v>
      </c>
    </row>
    <row r="42" spans="11:51" x14ac:dyDescent="0.25">
      <c r="K42" s="70">
        <v>0.86299999999999999</v>
      </c>
      <c r="L42" s="70">
        <v>0.95009999999999994</v>
      </c>
      <c r="N42" s="70">
        <v>0.80879999999999996</v>
      </c>
      <c r="O42" s="70">
        <v>1.3124</v>
      </c>
      <c r="Q42" s="70">
        <v>0.8266</v>
      </c>
      <c r="R42" s="70">
        <v>1.1500999999999999</v>
      </c>
      <c r="T42" s="70">
        <v>0.84609999999999996</v>
      </c>
      <c r="U42" s="70">
        <v>1.0391999999999999</v>
      </c>
      <c r="W42" s="70">
        <v>0.85670000000000002</v>
      </c>
      <c r="X42" s="70">
        <v>0.9839</v>
      </c>
      <c r="Z42" s="70">
        <v>0.8085</v>
      </c>
      <c r="AA42" s="70">
        <v>1.3305</v>
      </c>
      <c r="AI42" s="70">
        <v>0.57120000000000004</v>
      </c>
      <c r="AJ42" s="70">
        <v>1.4279999999999999</v>
      </c>
      <c r="AL42" s="70">
        <v>0.86339999999999995</v>
      </c>
      <c r="AM42">
        <v>1.2296</v>
      </c>
      <c r="AO42">
        <v>0.8609</v>
      </c>
      <c r="AP42">
        <v>1.2433000000000001</v>
      </c>
      <c r="AR42">
        <v>0.85589999999999999</v>
      </c>
      <c r="AS42">
        <v>1.2687999999999999</v>
      </c>
      <c r="AU42" s="70">
        <v>0.84470000000000001</v>
      </c>
      <c r="AV42" s="70">
        <v>1.3224</v>
      </c>
      <c r="AX42" s="70">
        <v>0.83650000000000002</v>
      </c>
      <c r="AY42" s="70">
        <v>1.3576999999999999</v>
      </c>
    </row>
    <row r="43" spans="11:51" x14ac:dyDescent="0.25">
      <c r="K43" s="70">
        <v>0.86499999999999999</v>
      </c>
      <c r="L43" s="70">
        <v>0.93930000000000002</v>
      </c>
      <c r="N43" s="70">
        <v>0.81089999999999995</v>
      </c>
      <c r="O43" s="70">
        <v>1.2739</v>
      </c>
      <c r="Q43" s="70">
        <v>0.83279999999999998</v>
      </c>
      <c r="R43" s="70">
        <v>1.1129</v>
      </c>
      <c r="T43" s="70">
        <v>0.84950000000000003</v>
      </c>
      <c r="U43" s="70">
        <v>1.0212000000000001</v>
      </c>
      <c r="W43" s="70">
        <v>0.85870000000000002</v>
      </c>
      <c r="X43" s="70">
        <v>0.97330000000000005</v>
      </c>
      <c r="Z43" s="70">
        <v>0.80910000000000004</v>
      </c>
      <c r="AA43" s="70">
        <v>1.3029999999999999</v>
      </c>
      <c r="AI43" s="70">
        <v>0.55910000000000004</v>
      </c>
      <c r="AJ43" s="70">
        <v>1.3591</v>
      </c>
      <c r="AL43" s="70">
        <v>0.8629</v>
      </c>
      <c r="AM43">
        <v>1.2324999999999999</v>
      </c>
      <c r="AO43">
        <v>0.8599</v>
      </c>
      <c r="AP43">
        <v>1.2485999999999999</v>
      </c>
      <c r="AR43">
        <v>0.85389999999999999</v>
      </c>
      <c r="AS43">
        <v>1.2787999999999999</v>
      </c>
      <c r="AU43" s="70">
        <v>0.83840000000000003</v>
      </c>
      <c r="AV43" s="70">
        <v>1.3498000000000001</v>
      </c>
      <c r="AX43" s="70">
        <v>0.83579999999999999</v>
      </c>
      <c r="AY43" s="70">
        <v>1.3607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AY68"/>
  <sheetViews>
    <sheetView zoomScale="85" zoomScaleNormal="85" workbookViewId="0">
      <selection activeCell="AU15" sqref="AU15"/>
    </sheetView>
  </sheetViews>
  <sheetFormatPr defaultRowHeight="15" x14ac:dyDescent="0.25"/>
  <cols>
    <col min="1" max="1" width="2.28515625" customWidth="1"/>
    <col min="2" max="2" width="5.5703125" style="70" customWidth="1"/>
    <col min="3" max="3" width="5.7109375" style="70" customWidth="1"/>
    <col min="4" max="4" width="1.140625" style="70" customWidth="1"/>
    <col min="5" max="6" width="6.7109375" style="70" hidden="1" customWidth="1"/>
    <col min="7" max="7" width="2.7109375" style="70" hidden="1" customWidth="1"/>
    <col min="8" max="9" width="6.7109375" style="70" hidden="1" customWidth="1"/>
    <col min="10" max="10" width="2.7109375" style="70" customWidth="1"/>
    <col min="11" max="12" width="6.7109375" style="70" customWidth="1"/>
    <col min="13" max="13" width="3.28515625" style="70" customWidth="1"/>
    <col min="14" max="15" width="6.7109375" style="70" customWidth="1"/>
    <col min="16" max="16" width="3.85546875" style="70" customWidth="1"/>
    <col min="17" max="18" width="6.7109375" style="70" customWidth="1"/>
    <col min="19" max="19" width="3.85546875" style="70" customWidth="1"/>
    <col min="20" max="21" width="6.7109375" style="70" customWidth="1"/>
    <col min="22" max="22" width="3" style="70" customWidth="1"/>
    <col min="23" max="24" width="6.7109375" style="70" customWidth="1"/>
    <col min="25" max="25" width="3" style="70" customWidth="1"/>
    <col min="26" max="26" width="6.7109375" style="70" customWidth="1"/>
    <col min="27" max="27" width="7.42578125" style="70" customWidth="1"/>
    <col min="28" max="28" width="2.7109375" style="70" customWidth="1"/>
    <col min="29" max="30" width="6.7109375" style="70" hidden="1" customWidth="1"/>
    <col min="31" max="31" width="2.7109375" style="70" hidden="1" customWidth="1"/>
    <col min="32" max="33" width="6.7109375" style="70" hidden="1" customWidth="1"/>
    <col min="34" max="34" width="2.7109375" style="70" customWidth="1"/>
    <col min="35" max="36" width="6.7109375" style="70" customWidth="1"/>
    <col min="37" max="37" width="2.28515625" style="70" customWidth="1"/>
    <col min="38" max="38" width="6" style="70" customWidth="1"/>
    <col min="39" max="39" width="6.42578125" customWidth="1"/>
    <col min="40" max="40" width="3.5703125" customWidth="1"/>
    <col min="41" max="42" width="6.7109375" customWidth="1"/>
    <col min="43" max="43" width="3.28515625" customWidth="1"/>
    <col min="44" max="45" width="6.7109375" customWidth="1"/>
    <col min="46" max="46" width="2.7109375" customWidth="1"/>
    <col min="47" max="48" width="6.7109375" style="70" customWidth="1"/>
    <col min="49" max="49" width="2.7109375" customWidth="1"/>
    <col min="50" max="51" width="6.7109375" style="70" customWidth="1"/>
  </cols>
  <sheetData>
    <row r="20" spans="11:45" x14ac:dyDescent="0.25">
      <c r="K20" s="70">
        <v>4.4600000000000001E-2</v>
      </c>
      <c r="L20" s="70">
        <v>0.55489999999999995</v>
      </c>
      <c r="N20" s="70">
        <v>-7.0000000000000001E-3</v>
      </c>
      <c r="O20" s="70">
        <v>0.107</v>
      </c>
      <c r="Q20" s="70">
        <v>4.4999999999999998E-2</v>
      </c>
      <c r="R20" s="70">
        <v>0.58489999999999998</v>
      </c>
      <c r="T20" s="70">
        <v>1.29E-2</v>
      </c>
      <c r="U20" s="70">
        <v>0.27310000000000001</v>
      </c>
      <c r="W20" s="70">
        <v>5.3999999999999999E-2</v>
      </c>
      <c r="X20" s="70">
        <v>0.70730000000000004</v>
      </c>
      <c r="Z20" s="70">
        <v>0.1053</v>
      </c>
      <c r="AA20" s="70">
        <v>8.6800000000000002E-2</v>
      </c>
      <c r="AI20" s="70">
        <v>0.19539999999999999</v>
      </c>
      <c r="AJ20" s="70">
        <v>0.5877</v>
      </c>
      <c r="AL20" s="70">
        <v>0.1069</v>
      </c>
      <c r="AM20">
        <v>-3.2599999999999997E-2</v>
      </c>
      <c r="AO20">
        <v>4.4900000000000002E-2</v>
      </c>
      <c r="AP20">
        <v>0.52459999999999996</v>
      </c>
      <c r="AR20">
        <v>-8.0999999999999996E-3</v>
      </c>
      <c r="AS20">
        <v>5.4899999999999997E-2</v>
      </c>
    </row>
    <row r="21" spans="11:45" x14ac:dyDescent="0.25">
      <c r="K21" s="70">
        <v>4.4699999999999997E-2</v>
      </c>
      <c r="L21" s="70">
        <v>0.5353</v>
      </c>
      <c r="N21" s="70">
        <v>-8.0000000000000002E-3</v>
      </c>
      <c r="O21" s="70">
        <v>6.7900000000000002E-2</v>
      </c>
      <c r="Q21" s="70">
        <v>4.4600000000000001E-2</v>
      </c>
      <c r="R21" s="70">
        <v>0.5645</v>
      </c>
      <c r="T21" s="70">
        <v>-5.4000000000000003E-3</v>
      </c>
      <c r="U21" s="70">
        <v>0.14030000000000001</v>
      </c>
      <c r="W21" s="70">
        <v>4.7800000000000002E-2</v>
      </c>
      <c r="X21" s="70">
        <v>0.64559999999999995</v>
      </c>
      <c r="Z21" s="70">
        <v>0.10150000000000001</v>
      </c>
      <c r="AA21" s="70">
        <v>0.1419</v>
      </c>
      <c r="AI21" s="70">
        <v>0.19539999999999999</v>
      </c>
      <c r="AJ21" s="70">
        <v>0.61519999999999997</v>
      </c>
      <c r="AL21" s="70">
        <v>0.1071</v>
      </c>
      <c r="AM21">
        <v>-1.21E-2</v>
      </c>
      <c r="AO21">
        <v>4.5600000000000002E-2</v>
      </c>
      <c r="AP21">
        <v>0.49940000000000001</v>
      </c>
      <c r="AR21">
        <v>-8.0000000000000002E-3</v>
      </c>
      <c r="AS21">
        <v>3.5099999999999999E-2</v>
      </c>
    </row>
    <row r="22" spans="11:45" x14ac:dyDescent="0.25">
      <c r="K22" s="70">
        <v>4.5199999999999997E-2</v>
      </c>
      <c r="L22" s="70">
        <v>0.51290000000000002</v>
      </c>
      <c r="N22" s="70">
        <v>-8.0999999999999996E-3</v>
      </c>
      <c r="O22" s="70">
        <v>4.4299999999999999E-2</v>
      </c>
      <c r="Q22" s="70">
        <v>4.4600000000000001E-2</v>
      </c>
      <c r="R22" s="70">
        <v>0.54520000000000002</v>
      </c>
      <c r="T22" s="70">
        <v>-7.7000000000000002E-3</v>
      </c>
      <c r="U22" s="70">
        <v>8.4400000000000003E-2</v>
      </c>
      <c r="W22" s="70">
        <v>4.58E-2</v>
      </c>
      <c r="X22" s="70">
        <v>0.6099</v>
      </c>
      <c r="Z22" s="70">
        <v>8.1100000000000005E-2</v>
      </c>
      <c r="AA22" s="70">
        <v>0.26860000000000001</v>
      </c>
      <c r="AI22" s="70">
        <v>0.1943</v>
      </c>
      <c r="AJ22" s="70">
        <v>0.65580000000000005</v>
      </c>
      <c r="AL22" s="70">
        <v>0.1072</v>
      </c>
      <c r="AM22">
        <v>4.4999999999999997E-3</v>
      </c>
      <c r="AO22">
        <v>4.7500000000000001E-2</v>
      </c>
      <c r="AP22">
        <v>0.46300000000000002</v>
      </c>
      <c r="AR22">
        <v>-7.7999999999999996E-3</v>
      </c>
      <c r="AS22">
        <v>1.9199999999999998E-2</v>
      </c>
    </row>
    <row r="23" spans="11:45" x14ac:dyDescent="0.25">
      <c r="K23" s="70">
        <v>4.6399999999999997E-2</v>
      </c>
      <c r="L23" s="70">
        <v>0.48320000000000002</v>
      </c>
      <c r="N23" s="70">
        <v>-7.9000000000000008E-3</v>
      </c>
      <c r="O23" s="70">
        <v>2.6800000000000001E-2</v>
      </c>
      <c r="Q23" s="70">
        <v>4.4900000000000002E-2</v>
      </c>
      <c r="R23" s="70">
        <v>0.52459999999999996</v>
      </c>
      <c r="T23" s="70">
        <v>-8.0999999999999996E-3</v>
      </c>
      <c r="U23" s="70">
        <v>5.4899999999999997E-2</v>
      </c>
      <c r="W23" s="70">
        <v>4.4999999999999998E-2</v>
      </c>
      <c r="X23" s="70">
        <v>0.58489999999999998</v>
      </c>
      <c r="Z23" s="70">
        <v>1.29E-2</v>
      </c>
      <c r="AA23" s="70">
        <v>0.27310000000000001</v>
      </c>
      <c r="AI23" s="70">
        <v>0.1883</v>
      </c>
      <c r="AJ23" s="70">
        <v>0.72750000000000004</v>
      </c>
      <c r="AL23" s="70">
        <v>0.1071</v>
      </c>
      <c r="AM23">
        <v>0.02</v>
      </c>
      <c r="AO23">
        <v>5.3499999999999999E-2</v>
      </c>
      <c r="AP23">
        <v>0.39839999999999998</v>
      </c>
      <c r="AR23">
        <v>-7.4999999999999997E-3</v>
      </c>
      <c r="AS23">
        <v>4.4000000000000003E-3</v>
      </c>
    </row>
    <row r="24" spans="11:45" x14ac:dyDescent="0.25">
      <c r="Q24" s="70">
        <v>4.5600000000000002E-2</v>
      </c>
      <c r="R24" s="70">
        <v>0.49940000000000001</v>
      </c>
      <c r="T24" s="70">
        <v>-8.0000000000000002E-3</v>
      </c>
      <c r="U24" s="70">
        <v>3.5099999999999999E-2</v>
      </c>
      <c r="W24" s="70">
        <v>4.4600000000000001E-2</v>
      </c>
      <c r="X24" s="70">
        <v>0.5645</v>
      </c>
      <c r="Z24" s="70">
        <v>-5.4000000000000003E-3</v>
      </c>
      <c r="AA24" s="70">
        <v>0.14030000000000001</v>
      </c>
      <c r="AI24" s="70">
        <v>0.15559999999999999</v>
      </c>
      <c r="AJ24" s="70">
        <v>0.8518</v>
      </c>
      <c r="AL24" s="70">
        <v>0.1069</v>
      </c>
      <c r="AM24">
        <v>3.6499999999999998E-2</v>
      </c>
      <c r="AO24">
        <v>8.1299999999999997E-2</v>
      </c>
      <c r="AP24">
        <v>0.26979999999999998</v>
      </c>
      <c r="AR24">
        <v>-7.0000000000000001E-3</v>
      </c>
      <c r="AS24">
        <v>-1.12E-2</v>
      </c>
    </row>
    <row r="25" spans="11:45" x14ac:dyDescent="0.25">
      <c r="Q25" s="70">
        <v>4.7500000000000001E-2</v>
      </c>
      <c r="R25" s="70">
        <v>0.46300000000000002</v>
      </c>
      <c r="T25" s="70">
        <v>-7.7999999999999996E-3</v>
      </c>
      <c r="U25" s="70">
        <v>1.9199999999999998E-2</v>
      </c>
      <c r="W25" s="70">
        <v>4.4600000000000001E-2</v>
      </c>
      <c r="X25" s="70">
        <v>0.54520000000000002</v>
      </c>
      <c r="Z25" s="70">
        <v>-7.7000000000000002E-3</v>
      </c>
      <c r="AA25" s="70">
        <v>8.4400000000000003E-2</v>
      </c>
      <c r="AI25" s="70">
        <v>8.1299999999999997E-2</v>
      </c>
      <c r="AJ25" s="70">
        <v>0.82399999999999995</v>
      </c>
      <c r="AL25" s="70">
        <v>0.1065</v>
      </c>
      <c r="AM25">
        <v>5.7000000000000002E-2</v>
      </c>
      <c r="AO25">
        <v>0.15459999999999999</v>
      </c>
      <c r="AP25">
        <v>0.28310000000000002</v>
      </c>
      <c r="AR25">
        <v>-6.3E-3</v>
      </c>
      <c r="AS25">
        <v>-3.0300000000000001E-2</v>
      </c>
    </row>
    <row r="26" spans="11:45" x14ac:dyDescent="0.25">
      <c r="Q26" s="70">
        <v>5.3499999999999999E-2</v>
      </c>
      <c r="R26" s="70">
        <v>0.39839999999999998</v>
      </c>
      <c r="T26" s="70">
        <v>-7.4999999999999997E-3</v>
      </c>
      <c r="U26" s="70">
        <v>4.4000000000000003E-3</v>
      </c>
      <c r="W26" s="70">
        <v>4.4900000000000002E-2</v>
      </c>
      <c r="X26" s="70">
        <v>0.52459999999999996</v>
      </c>
      <c r="Z26" s="70">
        <v>-8.0999999999999996E-3</v>
      </c>
      <c r="AA26" s="70">
        <v>5.4899999999999997E-2</v>
      </c>
      <c r="AI26" s="70">
        <v>5.3999999999999999E-2</v>
      </c>
      <c r="AJ26" s="70">
        <v>0.70730000000000004</v>
      </c>
      <c r="AL26" s="70">
        <v>0.1053</v>
      </c>
      <c r="AM26">
        <v>8.6800000000000002E-2</v>
      </c>
      <c r="AO26">
        <v>0.18129999999999999</v>
      </c>
      <c r="AP26">
        <v>0.4032</v>
      </c>
      <c r="AR26">
        <v>-5.0000000000000001E-3</v>
      </c>
      <c r="AS26">
        <v>-5.8000000000000003E-2</v>
      </c>
    </row>
    <row r="27" spans="11:45" x14ac:dyDescent="0.25">
      <c r="W27" s="70">
        <v>4.5600000000000002E-2</v>
      </c>
      <c r="X27" s="70">
        <v>0.49940000000000001</v>
      </c>
      <c r="Z27" s="70">
        <v>-8.0000000000000002E-3</v>
      </c>
      <c r="AA27" s="70">
        <v>3.5099999999999999E-2</v>
      </c>
      <c r="AI27" s="70">
        <v>4.7800000000000002E-2</v>
      </c>
      <c r="AJ27" s="70">
        <v>0.64559999999999995</v>
      </c>
      <c r="AL27" s="70">
        <v>0.10150000000000001</v>
      </c>
      <c r="AM27">
        <v>0.1419</v>
      </c>
      <c r="AO27">
        <v>0.18859999999999999</v>
      </c>
      <c r="AP27">
        <v>0.46350000000000002</v>
      </c>
      <c r="AR27">
        <v>-1.1999999999999999E-3</v>
      </c>
      <c r="AS27">
        <v>-0.10879999999999999</v>
      </c>
    </row>
    <row r="28" spans="11:45" x14ac:dyDescent="0.25">
      <c r="W28" s="70">
        <v>4.7500000000000001E-2</v>
      </c>
      <c r="X28" s="70">
        <v>0.46300000000000002</v>
      </c>
      <c r="Z28" s="70">
        <v>-7.7999999999999996E-3</v>
      </c>
      <c r="AA28" s="70">
        <v>1.9199999999999998E-2</v>
      </c>
      <c r="AI28" s="70">
        <v>4.58E-2</v>
      </c>
      <c r="AJ28" s="70">
        <v>0.6099</v>
      </c>
      <c r="AL28" s="70">
        <v>8.1100000000000005E-2</v>
      </c>
      <c r="AM28">
        <v>0.26860000000000001</v>
      </c>
      <c r="AO28">
        <v>0.19159999999999999</v>
      </c>
      <c r="AP28">
        <v>0.49890000000000001</v>
      </c>
      <c r="AR28">
        <v>1.77E-2</v>
      </c>
      <c r="AS28">
        <v>-0.22750000000000001</v>
      </c>
    </row>
    <row r="29" spans="11:45" x14ac:dyDescent="0.25">
      <c r="W29" s="70">
        <v>5.3499999999999999E-2</v>
      </c>
      <c r="X29" s="70">
        <v>0.39839999999999998</v>
      </c>
      <c r="Z29" s="70">
        <v>-7.4999999999999997E-3</v>
      </c>
      <c r="AA29" s="70">
        <v>4.4000000000000003E-3</v>
      </c>
      <c r="AI29" s="70">
        <v>4.4999999999999998E-2</v>
      </c>
      <c r="AJ29" s="70">
        <v>0.58489999999999998</v>
      </c>
      <c r="AL29" s="70">
        <v>1.29E-2</v>
      </c>
      <c r="AM29">
        <v>0.27310000000000001</v>
      </c>
      <c r="AO29">
        <v>0.1933</v>
      </c>
      <c r="AP29">
        <v>0.5242</v>
      </c>
      <c r="AR29">
        <v>8.2699999999999996E-2</v>
      </c>
      <c r="AS29">
        <v>-0.2417</v>
      </c>
    </row>
    <row r="30" spans="11:45" x14ac:dyDescent="0.25">
      <c r="W30" s="70">
        <v>8.1299999999999997E-2</v>
      </c>
      <c r="X30" s="70">
        <v>0.26989999999999997</v>
      </c>
      <c r="Z30" s="70">
        <v>-7.0000000000000001E-3</v>
      </c>
      <c r="AA30" s="70">
        <v>-1.12E-2</v>
      </c>
      <c r="AI30" s="70">
        <v>4.4600000000000001E-2</v>
      </c>
      <c r="AJ30" s="70">
        <v>0.5645</v>
      </c>
      <c r="AL30" s="70">
        <v>-5.4000000000000003E-3</v>
      </c>
      <c r="AM30">
        <v>0.14030000000000001</v>
      </c>
      <c r="AO30">
        <v>0.1943</v>
      </c>
      <c r="AP30">
        <v>0.5454</v>
      </c>
      <c r="AR30">
        <v>0.1028</v>
      </c>
      <c r="AS30">
        <v>-0.1181</v>
      </c>
    </row>
    <row r="31" spans="11:45" x14ac:dyDescent="0.25">
      <c r="W31" s="70">
        <v>0.15459999999999999</v>
      </c>
      <c r="X31" s="70">
        <v>0.28310000000000002</v>
      </c>
      <c r="Z31" s="70">
        <v>-6.3E-3</v>
      </c>
      <c r="AA31" s="70">
        <v>-3.0300000000000001E-2</v>
      </c>
      <c r="AI31" s="70">
        <v>4.4600000000000001E-2</v>
      </c>
      <c r="AJ31" s="70">
        <v>0.54520000000000002</v>
      </c>
      <c r="AL31" s="70">
        <v>-7.7000000000000002E-3</v>
      </c>
      <c r="AM31">
        <v>8.4400000000000003E-2</v>
      </c>
      <c r="AO31">
        <v>0.19500000000000001</v>
      </c>
      <c r="AP31">
        <v>0.56559999999999999</v>
      </c>
      <c r="AR31">
        <v>0.106</v>
      </c>
      <c r="AS31">
        <v>-6.2700000000000006E-2</v>
      </c>
    </row>
    <row r="32" spans="11:45" x14ac:dyDescent="0.25">
      <c r="W32" s="70">
        <v>0.18129999999999999</v>
      </c>
      <c r="X32" s="70">
        <v>0.4032</v>
      </c>
      <c r="Z32" s="70">
        <v>-5.0000000000000001E-3</v>
      </c>
      <c r="AA32" s="70">
        <v>-5.8000000000000003E-2</v>
      </c>
      <c r="AI32" s="70">
        <v>4.4900000000000002E-2</v>
      </c>
      <c r="AJ32" s="70">
        <v>0.52459999999999996</v>
      </c>
      <c r="AL32" s="70">
        <v>-8.0999999999999996E-3</v>
      </c>
      <c r="AM32">
        <v>5.4899999999999997E-2</v>
      </c>
      <c r="AO32">
        <v>0.19539999999999999</v>
      </c>
      <c r="AP32">
        <v>0.5877</v>
      </c>
      <c r="AR32">
        <v>0.1069</v>
      </c>
      <c r="AS32">
        <v>-3.2599999999999997E-2</v>
      </c>
    </row>
    <row r="33" spans="35:45" x14ac:dyDescent="0.25">
      <c r="AI33" s="70">
        <v>4.5600000000000002E-2</v>
      </c>
      <c r="AJ33" s="70">
        <v>0.49940000000000001</v>
      </c>
      <c r="AL33" s="70">
        <v>-8.0000000000000002E-3</v>
      </c>
      <c r="AM33">
        <v>3.5099999999999999E-2</v>
      </c>
      <c r="AO33">
        <v>0.19539999999999999</v>
      </c>
      <c r="AP33">
        <v>0.61519999999999997</v>
      </c>
      <c r="AR33">
        <v>0.1071</v>
      </c>
      <c r="AS33">
        <v>-1.21E-2</v>
      </c>
    </row>
    <row r="34" spans="35:45" x14ac:dyDescent="0.25">
      <c r="AI34" s="70">
        <v>4.7500000000000001E-2</v>
      </c>
      <c r="AJ34" s="70">
        <v>0.46300000000000002</v>
      </c>
      <c r="AL34" s="70">
        <v>-7.7999999999999996E-3</v>
      </c>
      <c r="AM34">
        <v>1.9199999999999998E-2</v>
      </c>
      <c r="AO34">
        <v>0.1943</v>
      </c>
      <c r="AP34">
        <v>0.65580000000000005</v>
      </c>
      <c r="AR34">
        <v>0.1072</v>
      </c>
      <c r="AS34">
        <v>4.4999999999999997E-3</v>
      </c>
    </row>
    <row r="35" spans="35:45" x14ac:dyDescent="0.25">
      <c r="AI35" s="70">
        <v>5.3499999999999999E-2</v>
      </c>
      <c r="AJ35" s="70">
        <v>0.39839999999999998</v>
      </c>
      <c r="AL35" s="70">
        <v>-7.4999999999999997E-3</v>
      </c>
      <c r="AM35">
        <v>4.4000000000000003E-3</v>
      </c>
      <c r="AO35">
        <v>0.1883</v>
      </c>
      <c r="AP35">
        <v>0.72750000000000004</v>
      </c>
      <c r="AR35">
        <v>0.1071</v>
      </c>
      <c r="AS35">
        <v>0.02</v>
      </c>
    </row>
    <row r="36" spans="35:45" x14ac:dyDescent="0.25">
      <c r="AI36" s="70">
        <v>8.1299999999999997E-2</v>
      </c>
      <c r="AJ36" s="70">
        <v>0.26989999999999997</v>
      </c>
      <c r="AL36" s="70">
        <v>-7.0000000000000001E-3</v>
      </c>
      <c r="AM36">
        <v>-1.12E-2</v>
      </c>
      <c r="AO36">
        <v>0.15559999999999999</v>
      </c>
      <c r="AP36">
        <v>0.8518</v>
      </c>
      <c r="AR36">
        <v>0.1069</v>
      </c>
      <c r="AS36">
        <v>3.6499999999999998E-2</v>
      </c>
    </row>
    <row r="37" spans="35:45" x14ac:dyDescent="0.25">
      <c r="AI37" s="70">
        <v>0.15459999999999999</v>
      </c>
      <c r="AJ37" s="70">
        <v>0.28310000000000002</v>
      </c>
      <c r="AL37" s="70">
        <v>-6.3E-3</v>
      </c>
      <c r="AM37">
        <v>-3.0300000000000001E-2</v>
      </c>
      <c r="AO37">
        <v>8.1299999999999997E-2</v>
      </c>
      <c r="AP37">
        <v>0.82399999999999995</v>
      </c>
      <c r="AR37">
        <v>0.1065</v>
      </c>
      <c r="AS37">
        <v>5.7000000000000002E-2</v>
      </c>
    </row>
    <row r="38" spans="35:45" x14ac:dyDescent="0.25">
      <c r="AI38" s="70">
        <v>0.18129999999999999</v>
      </c>
      <c r="AJ38" s="70">
        <v>0.4032</v>
      </c>
      <c r="AL38" s="70">
        <v>-5.0000000000000001E-3</v>
      </c>
      <c r="AM38">
        <v>-5.8000000000000003E-2</v>
      </c>
      <c r="AO38">
        <v>5.3999999999999999E-2</v>
      </c>
      <c r="AP38">
        <v>0.70730000000000004</v>
      </c>
      <c r="AR38">
        <v>0.1053</v>
      </c>
      <c r="AS38">
        <v>8.6800000000000002E-2</v>
      </c>
    </row>
    <row r="39" spans="35:45" x14ac:dyDescent="0.25">
      <c r="AI39" s="70">
        <v>0.18859999999999999</v>
      </c>
      <c r="AJ39" s="70">
        <v>0.46350000000000002</v>
      </c>
      <c r="AL39" s="70">
        <v>-1.1999999999999999E-3</v>
      </c>
      <c r="AM39">
        <v>-0.10879999999999999</v>
      </c>
      <c r="AO39">
        <v>4.7800000000000002E-2</v>
      </c>
      <c r="AP39">
        <v>0.64559999999999995</v>
      </c>
      <c r="AR39">
        <v>0.10150000000000001</v>
      </c>
      <c r="AS39">
        <v>0.1419</v>
      </c>
    </row>
    <row r="40" spans="35:45" x14ac:dyDescent="0.25">
      <c r="AI40" s="70">
        <v>0.19159999999999999</v>
      </c>
      <c r="AJ40" s="70">
        <v>0.49890000000000001</v>
      </c>
      <c r="AL40" s="70">
        <v>1.77E-2</v>
      </c>
      <c r="AM40">
        <v>-0.22750000000000001</v>
      </c>
      <c r="AO40">
        <v>4.58E-2</v>
      </c>
      <c r="AP40">
        <v>0.6099</v>
      </c>
      <c r="AR40">
        <v>8.1100000000000005E-2</v>
      </c>
      <c r="AS40">
        <v>0.26860000000000001</v>
      </c>
    </row>
    <row r="41" spans="35:45" x14ac:dyDescent="0.25">
      <c r="AI41" s="70">
        <v>0.1933</v>
      </c>
      <c r="AJ41" s="70">
        <v>0.5242</v>
      </c>
      <c r="AL41" s="70">
        <v>8.2699999999999996E-2</v>
      </c>
      <c r="AM41">
        <v>-0.2417</v>
      </c>
      <c r="AO41">
        <v>4.4999999999999998E-2</v>
      </c>
      <c r="AP41">
        <v>0.58489999999999998</v>
      </c>
      <c r="AR41">
        <v>1.29E-2</v>
      </c>
      <c r="AS41">
        <v>0.27310000000000001</v>
      </c>
    </row>
    <row r="42" spans="35:45" x14ac:dyDescent="0.25">
      <c r="AI42" s="70">
        <v>0.1943</v>
      </c>
      <c r="AJ42" s="70">
        <v>0.5454</v>
      </c>
      <c r="AL42" s="70">
        <v>0.1028</v>
      </c>
      <c r="AM42">
        <v>-0.1181</v>
      </c>
      <c r="AO42">
        <v>4.4600000000000001E-2</v>
      </c>
      <c r="AP42">
        <v>0.5645</v>
      </c>
      <c r="AR42">
        <v>-5.4000000000000003E-3</v>
      </c>
      <c r="AS42">
        <v>0.14030000000000001</v>
      </c>
    </row>
    <row r="43" spans="35:45" x14ac:dyDescent="0.25">
      <c r="AI43" s="70">
        <v>0.19500000000000001</v>
      </c>
      <c r="AJ43" s="70">
        <v>0.56559999999999999</v>
      </c>
      <c r="AL43" s="70">
        <v>0.106</v>
      </c>
      <c r="AM43">
        <v>-6.2700000000000006E-2</v>
      </c>
      <c r="AO43">
        <v>4.4600000000000001E-2</v>
      </c>
      <c r="AP43">
        <v>0.54520000000000002</v>
      </c>
      <c r="AR43">
        <v>-7.7000000000000002E-3</v>
      </c>
      <c r="AS43">
        <v>8.4400000000000003E-2</v>
      </c>
    </row>
    <row r="44" spans="35:45" x14ac:dyDescent="0.25">
      <c r="AI44" s="70">
        <v>0.19539999999999999</v>
      </c>
      <c r="AJ44" s="70">
        <v>0.5877</v>
      </c>
      <c r="AL44" s="70">
        <v>0.1069</v>
      </c>
      <c r="AM44">
        <v>-3.2599999999999997E-2</v>
      </c>
      <c r="AO44">
        <v>4.4900000000000002E-2</v>
      </c>
      <c r="AP44">
        <v>0.52459999999999996</v>
      </c>
      <c r="AR44">
        <v>-8.0999999999999996E-3</v>
      </c>
      <c r="AS44">
        <v>5.4899999999999997E-2</v>
      </c>
    </row>
    <row r="45" spans="35:45" x14ac:dyDescent="0.25">
      <c r="AO45">
        <v>4.5600000000000002E-2</v>
      </c>
      <c r="AP45">
        <v>0.49940000000000001</v>
      </c>
      <c r="AR45">
        <v>-8.0000000000000002E-3</v>
      </c>
      <c r="AS45">
        <v>3.5099999999999999E-2</v>
      </c>
    </row>
    <row r="46" spans="35:45" x14ac:dyDescent="0.25">
      <c r="AO46">
        <v>4.7500000000000001E-2</v>
      </c>
      <c r="AP46">
        <v>0.46300000000000002</v>
      </c>
      <c r="AR46">
        <v>-7.7999999999999996E-3</v>
      </c>
      <c r="AS46">
        <v>1.9199999999999998E-2</v>
      </c>
    </row>
    <row r="47" spans="35:45" x14ac:dyDescent="0.25">
      <c r="AO47">
        <v>5.3499999999999999E-2</v>
      </c>
      <c r="AP47">
        <v>0.39839999999999998</v>
      </c>
      <c r="AR47">
        <v>-7.4999999999999997E-3</v>
      </c>
      <c r="AS47">
        <v>4.4000000000000003E-3</v>
      </c>
    </row>
    <row r="48" spans="35:45" x14ac:dyDescent="0.25">
      <c r="AO48">
        <v>8.1299999999999997E-2</v>
      </c>
      <c r="AP48">
        <v>0.26989999999999997</v>
      </c>
      <c r="AR48">
        <v>-7.0000000000000001E-3</v>
      </c>
      <c r="AS48">
        <v>-1.12E-2</v>
      </c>
    </row>
    <row r="49" spans="41:45" x14ac:dyDescent="0.25">
      <c r="AO49">
        <v>0.15459999999999999</v>
      </c>
      <c r="AP49">
        <v>0.28310000000000002</v>
      </c>
      <c r="AR49">
        <v>-6.3E-3</v>
      </c>
      <c r="AS49">
        <v>-3.0300000000000001E-2</v>
      </c>
    </row>
    <row r="50" spans="41:45" x14ac:dyDescent="0.25">
      <c r="AO50">
        <v>0.18129999999999999</v>
      </c>
      <c r="AP50">
        <v>0.4032</v>
      </c>
      <c r="AR50">
        <v>-5.0000000000000001E-3</v>
      </c>
      <c r="AS50">
        <v>-5.8000000000000003E-2</v>
      </c>
    </row>
    <row r="51" spans="41:45" x14ac:dyDescent="0.25">
      <c r="AO51">
        <v>0.18859999999999999</v>
      </c>
      <c r="AP51">
        <v>0.46350000000000002</v>
      </c>
      <c r="AR51">
        <v>-1.1999999999999999E-3</v>
      </c>
      <c r="AS51">
        <v>-0.10879999999999999</v>
      </c>
    </row>
    <row r="52" spans="41:45" x14ac:dyDescent="0.25">
      <c r="AO52">
        <v>0.19159999999999999</v>
      </c>
      <c r="AP52">
        <v>0.49890000000000001</v>
      </c>
      <c r="AR52">
        <v>1.77E-2</v>
      </c>
      <c r="AS52">
        <v>-0.22750000000000001</v>
      </c>
    </row>
    <row r="53" spans="41:45" x14ac:dyDescent="0.25">
      <c r="AO53">
        <v>0.1933</v>
      </c>
      <c r="AP53">
        <v>0.5242</v>
      </c>
      <c r="AR53">
        <v>8.2699999999999996E-2</v>
      </c>
      <c r="AS53">
        <v>-0.2417</v>
      </c>
    </row>
    <row r="54" spans="41:45" x14ac:dyDescent="0.25">
      <c r="AO54">
        <v>0.1943</v>
      </c>
      <c r="AP54">
        <v>0.5454</v>
      </c>
      <c r="AR54">
        <v>0.1028</v>
      </c>
      <c r="AS54">
        <v>-0.1181</v>
      </c>
    </row>
    <row r="55" spans="41:45" x14ac:dyDescent="0.25">
      <c r="AO55">
        <v>0.19500000000000001</v>
      </c>
      <c r="AP55">
        <v>0.56559999999999999</v>
      </c>
      <c r="AR55">
        <v>0.106</v>
      </c>
      <c r="AS55">
        <v>-6.2700000000000006E-2</v>
      </c>
    </row>
    <row r="56" spans="41:45" x14ac:dyDescent="0.25">
      <c r="AO56">
        <v>0.19539999999999999</v>
      </c>
      <c r="AP56">
        <v>0.5877</v>
      </c>
      <c r="AR56">
        <v>0.1069</v>
      </c>
      <c r="AS56">
        <v>-3.2599999999999997E-2</v>
      </c>
    </row>
    <row r="57" spans="41:45" x14ac:dyDescent="0.25">
      <c r="AO57">
        <v>0.19539999999999999</v>
      </c>
      <c r="AP57">
        <v>0.61519999999999997</v>
      </c>
      <c r="AR57">
        <v>0.1071</v>
      </c>
      <c r="AS57">
        <v>-1.21E-2</v>
      </c>
    </row>
    <row r="58" spans="41:45" x14ac:dyDescent="0.25">
      <c r="AO58">
        <v>0.1943</v>
      </c>
      <c r="AP58">
        <v>0.65580000000000005</v>
      </c>
      <c r="AR58">
        <v>0.1072</v>
      </c>
      <c r="AS58">
        <v>4.4999999999999997E-3</v>
      </c>
    </row>
    <row r="59" spans="41:45" x14ac:dyDescent="0.25">
      <c r="AO59">
        <v>0.1883</v>
      </c>
      <c r="AP59">
        <v>0.72750000000000004</v>
      </c>
      <c r="AR59">
        <v>0.1071</v>
      </c>
      <c r="AS59">
        <v>0.02</v>
      </c>
    </row>
    <row r="60" spans="41:45" x14ac:dyDescent="0.25">
      <c r="AO60">
        <v>0.15559999999999999</v>
      </c>
      <c r="AP60">
        <v>0.85170000000000001</v>
      </c>
      <c r="AR60">
        <v>0.1069</v>
      </c>
      <c r="AS60">
        <v>3.6499999999999998E-2</v>
      </c>
    </row>
    <row r="61" spans="41:45" x14ac:dyDescent="0.25">
      <c r="AO61">
        <v>8.1299999999999997E-2</v>
      </c>
      <c r="AP61">
        <v>0.82399999999999995</v>
      </c>
      <c r="AR61">
        <v>0.1065</v>
      </c>
      <c r="AS61">
        <v>5.6899999999999999E-2</v>
      </c>
    </row>
    <row r="62" spans="41:45" x14ac:dyDescent="0.25">
      <c r="AO62">
        <v>5.3999999999999999E-2</v>
      </c>
      <c r="AP62">
        <v>0.70730000000000004</v>
      </c>
      <c r="AR62">
        <v>0.1053</v>
      </c>
      <c r="AS62">
        <v>8.6800000000000002E-2</v>
      </c>
    </row>
    <row r="63" spans="41:45" x14ac:dyDescent="0.25">
      <c r="AO63">
        <v>4.7800000000000002E-2</v>
      </c>
      <c r="AP63">
        <v>0.64559999999999995</v>
      </c>
      <c r="AR63">
        <v>0.10150000000000001</v>
      </c>
      <c r="AS63">
        <v>0.1419</v>
      </c>
    </row>
    <row r="64" spans="41:45" x14ac:dyDescent="0.25">
      <c r="AO64">
        <v>4.58E-2</v>
      </c>
      <c r="AP64">
        <v>0.6099</v>
      </c>
      <c r="AR64">
        <v>8.1100000000000005E-2</v>
      </c>
      <c r="AS64">
        <v>0.26860000000000001</v>
      </c>
    </row>
    <row r="65" spans="41:45" x14ac:dyDescent="0.25">
      <c r="AO65">
        <v>4.4999999999999998E-2</v>
      </c>
      <c r="AP65">
        <v>0.58489999999999998</v>
      </c>
      <c r="AR65">
        <v>1.29E-2</v>
      </c>
      <c r="AS65">
        <v>0.27310000000000001</v>
      </c>
    </row>
    <row r="66" spans="41:45" x14ac:dyDescent="0.25">
      <c r="AO66">
        <v>4.4600000000000001E-2</v>
      </c>
      <c r="AP66">
        <v>0.5645</v>
      </c>
      <c r="AR66">
        <v>-5.4000000000000003E-3</v>
      </c>
      <c r="AS66">
        <v>0.14030000000000001</v>
      </c>
    </row>
    <row r="67" spans="41:45" x14ac:dyDescent="0.25">
      <c r="AO67">
        <v>4.4600000000000001E-2</v>
      </c>
      <c r="AP67">
        <v>0.54520000000000002</v>
      </c>
      <c r="AR67">
        <v>-7.7000000000000002E-3</v>
      </c>
      <c r="AS67">
        <v>8.4400000000000003E-2</v>
      </c>
    </row>
    <row r="68" spans="41:45" x14ac:dyDescent="0.25">
      <c r="AO68">
        <v>4.4900000000000002E-2</v>
      </c>
      <c r="AP68">
        <v>0.52470000000000006</v>
      </c>
      <c r="AR68">
        <v>-8.0999999999999996E-3</v>
      </c>
      <c r="AS68">
        <v>5.4899999999999997E-2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Sheet7 (2)</vt:lpstr>
      <vt:lpstr>Sheet7 (3)</vt:lpstr>
      <vt:lpstr>Sheet7 (4)</vt:lpstr>
      <vt:lpstr>Sheet7 (5)</vt:lpstr>
      <vt:lpstr>Sheet7 (6)</vt:lpstr>
    </vt:vector>
  </TitlesOfParts>
  <Company>University of the West of England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Herrero Adan</dc:creator>
  <cp:lastModifiedBy>Daniel Herrero Adan</cp:lastModifiedBy>
  <cp:lastPrinted>2019-01-21T16:18:53Z</cp:lastPrinted>
  <dcterms:created xsi:type="dcterms:W3CDTF">2019-01-14T11:36:57Z</dcterms:created>
  <dcterms:modified xsi:type="dcterms:W3CDTF">2019-02-07T20:54:52Z</dcterms:modified>
</cp:coreProperties>
</file>